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Algemeen\_MANDEMA\Algemeen\Zorg en verzuim\MARK\WIA\werknemersregelingen\Website Howden\meander.howdennederland.nl\"/>
    </mc:Choice>
  </mc:AlternateContent>
  <xr:revisionPtr revIDLastSave="0" documentId="8_{030FF4EB-0DCA-4F4E-A1E5-1F37E0B8D1A6}" xr6:coauthVersionLast="47" xr6:coauthVersionMax="47" xr10:uidLastSave="{00000000-0000-0000-0000-000000000000}"/>
  <bookViews>
    <workbookView xWindow="-120" yWindow="-120" windowWidth="29040" windowHeight="17520" firstSheet="2" activeTab="2" xr2:uid="{E188C628-D829-4588-A211-A594043AA8E0}"/>
  </bookViews>
  <sheets>
    <sheet name="Uitkeringen" sheetId="2" state="veryHidden" r:id="rId1"/>
    <sheet name="Grafiekblad" sheetId="3" state="veryHidden" r:id="rId2"/>
    <sheet name="Indicatie inkomen bij ziekte" sheetId="4" r:id="rId3"/>
  </sheets>
  <definedNames>
    <definedName name="_xlnm.Print_Area" localSheetId="2">'Indicatie inkomen bij ziekte'!$A$1:$K$109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4" l="1"/>
  <c r="G5" i="4"/>
  <c r="G52" i="3"/>
  <c r="G53" i="3" s="1"/>
  <c r="G50" i="3"/>
  <c r="G51" i="3" s="1"/>
  <c r="D50" i="3"/>
  <c r="D51" i="3"/>
  <c r="K49" i="3"/>
  <c r="K48" i="3"/>
  <c r="D6" i="2"/>
  <c r="C48" i="3" s="1"/>
  <c r="C49" i="3" s="1"/>
  <c r="K28" i="3"/>
  <c r="K27" i="3"/>
  <c r="D10" i="3"/>
  <c r="D52" i="3" l="1"/>
  <c r="G54" i="3"/>
  <c r="G55" i="3" l="1"/>
  <c r="D53" i="3"/>
  <c r="D54" i="3" l="1"/>
  <c r="D55" i="3" l="1"/>
  <c r="D9" i="3" l="1"/>
  <c r="K7" i="3"/>
  <c r="K6" i="3"/>
  <c r="C27" i="3"/>
  <c r="C28" i="3" s="1"/>
  <c r="D11" i="3"/>
  <c r="D8" i="3"/>
  <c r="C6" i="3"/>
  <c r="E55" i="2"/>
  <c r="E56" i="2" s="1"/>
  <c r="F52" i="3" s="1"/>
  <c r="D55" i="2"/>
  <c r="D56" i="2" s="1"/>
  <c r="F50" i="3" s="1"/>
  <c r="E38" i="2"/>
  <c r="D38" i="2"/>
  <c r="N52" i="3" l="1"/>
  <c r="F53" i="3"/>
  <c r="F51" i="3"/>
  <c r="N51" i="3" s="1"/>
  <c r="N50" i="3"/>
  <c r="C7" i="3"/>
  <c r="L50" i="3"/>
  <c r="O51" i="3"/>
  <c r="L51" i="3"/>
  <c r="O53" i="3"/>
  <c r="O50" i="3"/>
  <c r="O52" i="3"/>
  <c r="O54" i="3"/>
  <c r="L52" i="3"/>
  <c r="O55" i="3"/>
  <c r="L53" i="3"/>
  <c r="L54" i="3"/>
  <c r="L55" i="3"/>
  <c r="L11" i="3"/>
  <c r="L8" i="3"/>
  <c r="L10" i="3"/>
  <c r="L9" i="3"/>
  <c r="D12" i="3"/>
  <c r="D39" i="2"/>
  <c r="F29" i="3" s="1"/>
  <c r="E39" i="2"/>
  <c r="F31" i="3" s="1"/>
  <c r="E21" i="2"/>
  <c r="E16" i="2"/>
  <c r="E10" i="3" s="1"/>
  <c r="F54" i="3" l="1"/>
  <c r="N53" i="3"/>
  <c r="N29" i="3"/>
  <c r="F30" i="3"/>
  <c r="N30" i="3" s="1"/>
  <c r="E11" i="3"/>
  <c r="M10" i="3"/>
  <c r="N31" i="3"/>
  <c r="F32" i="3"/>
  <c r="L12" i="3"/>
  <c r="D13" i="3"/>
  <c r="L13" i="3" s="1"/>
  <c r="F55" i="3" l="1"/>
  <c r="N55" i="3" s="1"/>
  <c r="N54" i="3"/>
  <c r="F33" i="3"/>
  <c r="N32" i="3"/>
  <c r="M11" i="3"/>
  <c r="E12" i="3"/>
  <c r="M12" i="3" l="1"/>
  <c r="E13" i="3"/>
  <c r="M13" i="3" s="1"/>
  <c r="F34" i="3"/>
  <c r="N34" i="3" s="1"/>
  <c r="N33" i="3"/>
  <c r="E20" i="2" l="1"/>
  <c r="E22" i="2" s="1"/>
  <c r="D21" i="2"/>
  <c r="D22" i="2" s="1"/>
  <c r="F8" i="3" s="1"/>
  <c r="E11" i="2"/>
  <c r="D29" i="3" s="1"/>
  <c r="D7" i="2"/>
  <c r="L29" i="3" l="1"/>
  <c r="D30" i="3"/>
  <c r="E25" i="2"/>
  <c r="E27" i="2" s="1"/>
  <c r="G10" i="3" s="1"/>
  <c r="F10" i="3"/>
  <c r="F9" i="3"/>
  <c r="N9" i="3" s="1"/>
  <c r="N8" i="3"/>
  <c r="D43" i="2"/>
  <c r="E43" i="2"/>
  <c r="D50" i="2"/>
  <c r="E50" i="2"/>
  <c r="E33" i="2"/>
  <c r="E31" i="3" s="1"/>
  <c r="D33" i="2"/>
  <c r="E29" i="3" s="1"/>
  <c r="D16" i="2"/>
  <c r="E63" i="2" l="1"/>
  <c r="E52" i="3"/>
  <c r="D63" i="2"/>
  <c r="E50" i="3"/>
  <c r="M29" i="3"/>
  <c r="E30" i="3"/>
  <c r="M30" i="3" s="1"/>
  <c r="F11" i="3"/>
  <c r="N10" i="3"/>
  <c r="L30" i="3"/>
  <c r="D31" i="3"/>
  <c r="D25" i="2"/>
  <c r="D27" i="2" s="1"/>
  <c r="G8" i="3" s="1"/>
  <c r="E8" i="3"/>
  <c r="E32" i="3"/>
  <c r="M31" i="3"/>
  <c r="G11" i="3"/>
  <c r="O10" i="3"/>
  <c r="E42" i="2"/>
  <c r="E44" i="2" s="1"/>
  <c r="D42" i="2"/>
  <c r="D44" i="2" s="1"/>
  <c r="E51" i="3" l="1"/>
  <c r="M51" i="3" s="1"/>
  <c r="M50" i="3"/>
  <c r="E53" i="3"/>
  <c r="M52" i="3"/>
  <c r="D46" i="2"/>
  <c r="G29" i="3"/>
  <c r="E9" i="3"/>
  <c r="M9" i="3" s="1"/>
  <c r="M8" i="3"/>
  <c r="D32" i="3"/>
  <c r="L31" i="3"/>
  <c r="E46" i="2"/>
  <c r="G31" i="3"/>
  <c r="O11" i="3"/>
  <c r="G12" i="3"/>
  <c r="E33" i="3"/>
  <c r="M32" i="3"/>
  <c r="G9" i="3"/>
  <c r="O9" i="3" s="1"/>
  <c r="O8" i="3"/>
  <c r="N11" i="3"/>
  <c r="F12" i="3"/>
  <c r="E54" i="3" l="1"/>
  <c r="M53" i="3"/>
  <c r="N12" i="3"/>
  <c r="F13" i="3"/>
  <c r="N13" i="3" s="1"/>
  <c r="O12" i="3"/>
  <c r="G13" i="3"/>
  <c r="O13" i="3" s="1"/>
  <c r="G32" i="3"/>
  <c r="O31" i="3"/>
  <c r="O29" i="3"/>
  <c r="G30" i="3"/>
  <c r="O30" i="3" s="1"/>
  <c r="E34" i="3"/>
  <c r="M34" i="3" s="1"/>
  <c r="M33" i="3"/>
  <c r="D33" i="3"/>
  <c r="L32" i="3"/>
  <c r="D16" i="4" l="1"/>
  <c r="E55" i="3"/>
  <c r="M55" i="3" s="1"/>
  <c r="D81" i="4" s="1"/>
  <c r="M54" i="3"/>
  <c r="D34" i="3"/>
  <c r="L34" i="3" s="1"/>
  <c r="L33" i="3"/>
  <c r="G33" i="3"/>
  <c r="O32" i="3"/>
  <c r="G34" i="3" l="1"/>
  <c r="O34" i="3" s="1"/>
  <c r="D49" i="4" s="1"/>
  <c r="O33" i="3"/>
  <c r="D29" i="2" l="1"/>
  <c r="E29" i="2"/>
</calcChain>
</file>

<file path=xl/sharedStrings.xml><?xml version="1.0" encoding="utf-8"?>
<sst xmlns="http://schemas.openxmlformats.org/spreadsheetml/2006/main" count="142" uniqueCount="49">
  <si>
    <t>Re-integratiebonus</t>
  </si>
  <si>
    <t>Basisdekking</t>
  </si>
  <si>
    <t>Vervolguitkering</t>
  </si>
  <si>
    <t>Loongerelateerde uitkering</t>
  </si>
  <si>
    <t>Loonaanvullingsuitkering</t>
  </si>
  <si>
    <t>Parameters</t>
  </si>
  <si>
    <t>Minimumloon</t>
  </si>
  <si>
    <t>Maximumloon</t>
  </si>
  <si>
    <t>Scenario 1</t>
  </si>
  <si>
    <t>Scenario 2</t>
  </si>
  <si>
    <t>Scenario 3</t>
  </si>
  <si>
    <t>AO%</t>
  </si>
  <si>
    <t>Nieuw loon</t>
  </si>
  <si>
    <t>F-factor</t>
  </si>
  <si>
    <t>Overheid</t>
  </si>
  <si>
    <t>PFZW</t>
  </si>
  <si>
    <t>WGA Hiaatpensioen</t>
  </si>
  <si>
    <t>WIA Excedentpensioen</t>
  </si>
  <si>
    <t>Loyalis</t>
  </si>
  <si>
    <t>Totaal</t>
  </si>
  <si>
    <t>Jaarsalaris medewerker</t>
  </si>
  <si>
    <t>Dekking bij gedeeltelijke arbeidsongeschiktheid 
(35-80% arbeidsongeschikt)</t>
  </si>
  <si>
    <t>Totaal nieuw inkomen</t>
  </si>
  <si>
    <t>50% ao en geen nieuw loon</t>
  </si>
  <si>
    <t>50% ao en nieuw loon 50% RVC</t>
  </si>
  <si>
    <t>WGA uitkering</t>
  </si>
  <si>
    <t>100% ao niet duurzaam</t>
  </si>
  <si>
    <t>Grafiek 1</t>
  </si>
  <si>
    <t>1e ziektejaar</t>
  </si>
  <si>
    <t>2e ziektejaar</t>
  </si>
  <si>
    <t>Vanaf 3e jaar (max. 24 maanden)</t>
  </si>
  <si>
    <t>Tot AOW leeftijd</t>
  </si>
  <si>
    <t>Loondoorbetaling bij ziekte</t>
  </si>
  <si>
    <t>Aanvulling vanuit PFZW</t>
  </si>
  <si>
    <t xml:space="preserve">Verzekering via Loyalis </t>
  </si>
  <si>
    <t>Grafiek 2</t>
  </si>
  <si>
    <t>leeftijd</t>
  </si>
  <si>
    <t>Tot AOW</t>
  </si>
  <si>
    <t>Verzekering via Loyalis</t>
  </si>
  <si>
    <t xml:space="preserve">Je huidige jaarloon: </t>
  </si>
  <si>
    <t>Voorbeeld 1</t>
  </si>
  <si>
    <t>Voorbeeld 2</t>
  </si>
  <si>
    <t>Voorbeeld 3</t>
  </si>
  <si>
    <t>Grafiek 3</t>
  </si>
  <si>
    <t>De nieuwe verzekering via Loyalis zorgt ervoor dat als je een WIA uitkering krijgt je inkomen in ieder geval wordt aangevuld tot 70% van je oude inkomen.</t>
  </si>
  <si>
    <t xml:space="preserve">Stel, je wordt volledig arbeidsongeschikt bevonden (80%-100%). </t>
  </si>
  <si>
    <t>Hieronder vind je een aantal voorbeelden van wat er met je inkomen gebeurt als je arbeidsongeschikt wordt.</t>
  </si>
  <si>
    <t>Stel, op enig moment word je voor 50% arbeidsongeschikt bevonden en weet geen nieuwe baan te vinden.</t>
  </si>
  <si>
    <t>Stel, op enig moment word je voor 50% arbeidsongeschikt bevonden en je vindt een nieuwe baan. Hiermee weet je nog 50% te verdienen van je restverdiencapaciteit (het bedrag dat UWV vindt dat je nog zou kunnen verdienen).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</si>
</sst>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&quot;€&quot;\ #,##0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2"/>
      <color rgb="FF666666"/>
      <name val="Open Sans"/>
      <family val="2"/>
    </font>
    <font>
      <sz val="12"/>
      <color theme="0"/>
      <name val="Open Sans"/>
      <family val="2"/>
    </font>
    <font>
      <b/>
      <sz val="10"/>
      <color rgb="FF214159"/>
      <name val="Segoe UI"/>
      <family val="2"/>
    </font>
    <font>
      <b/>
      <sz val="11"/>
      <color rgb="FF008295"/>
      <name val="Segoe UI"/>
      <family val="2"/>
    </font>
    <font>
      <sz val="10"/>
      <color rgb="FF008295"/>
      <name val="Segoe UI"/>
      <family val="2"/>
    </font>
    <font>
      <b/>
      <sz val="12"/>
      <color rgb="FF214159"/>
      <name val="Segoe UI"/>
      <family val="2"/>
    </font>
    <font>
      <sz val="10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8295"/>
        <bgColor indexed="64"/>
      </patternFill>
    </fill>
    <fill>
      <patternFill patternType="solid">
        <fgColor rgb="FFBCCED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75F1B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44" fontId="3" fillId="0" borderId="0" xfId="1" applyFont="1"/>
    <xf numFmtId="9" fontId="0" fillId="0" borderId="0" xfId="0" applyNumberFormat="1"/>
    <xf numFmtId="9" fontId="3" fillId="0" borderId="0" xfId="2" applyFont="1"/>
    <xf numFmtId="44" fontId="0" fillId="0" borderId="0" xfId="0" applyNumberFormat="1"/>
    <xf numFmtId="0" fontId="4" fillId="2" borderId="0" xfId="0" applyFont="1" applyFill="1"/>
    <xf numFmtId="44" fontId="4" fillId="2" borderId="0" xfId="1" applyFont="1" applyFill="1"/>
    <xf numFmtId="0" fontId="3" fillId="0" borderId="0" xfId="0" applyFont="1" applyAlignment="1">
      <alignment horizontal="right" wrapText="1"/>
    </xf>
    <xf numFmtId="0" fontId="2" fillId="2" borderId="0" xfId="0" applyFont="1" applyFill="1"/>
    <xf numFmtId="164" fontId="0" fillId="0" borderId="0" xfId="0" applyNumberFormat="1"/>
    <xf numFmtId="9" fontId="0" fillId="0" borderId="0" xfId="2" applyFont="1"/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wrapText="1"/>
      <protection hidden="1"/>
    </xf>
    <xf numFmtId="0" fontId="0" fillId="4" borderId="0" xfId="0" applyFill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5" fillId="0" borderId="0" xfId="0" applyFont="1" applyAlignment="1" applyProtection="1">
      <alignment horizontal="right" vertical="top" wrapText="1"/>
      <protection hidden="1"/>
    </xf>
    <xf numFmtId="165" fontId="6" fillId="8" borderId="0" xfId="1" applyNumberFormat="1" applyFont="1" applyFill="1" applyAlignment="1" applyProtection="1">
      <alignment horizontal="center" vertical="center"/>
      <protection locked="0"/>
    </xf>
    <xf numFmtId="0" fontId="8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9" fillId="5" borderId="0" xfId="0" applyFont="1" applyFill="1" applyProtection="1">
      <protection hidden="1"/>
    </xf>
    <xf numFmtId="0" fontId="9" fillId="7" borderId="0" xfId="0" applyFont="1" applyFill="1" applyProtection="1">
      <protection hidden="1"/>
    </xf>
    <xf numFmtId="0" fontId="9" fillId="6" borderId="0" xfId="0" applyFont="1" applyFill="1" applyProtection="1"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165" fontId="7" fillId="0" borderId="0" xfId="0" applyNumberFormat="1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08295"/>
      <color rgb="FF214159"/>
      <color rgb="FFB75F1B"/>
      <color rgb="FFFFFFFF"/>
      <color rgb="FF944456"/>
      <color rgb="FFBCCE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Grafiekblad!$K$5</c:f>
              <c:strCache>
                <c:ptCount val="1"/>
                <c:pt idx="0">
                  <c:v>Loondoorbetaling bij ziekte</c:v>
                </c:pt>
              </c:strCache>
            </c:strRef>
          </c:tx>
          <c:spPr>
            <a:solidFill>
              <a:srgbClr val="00829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A83ED06-B2B0-4748-B0C3-329D3531AF63}" type="CELLRANGE">
                      <a:rPr lang="en-US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45E8-4119-9766-49DBAA61387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E312C8D-F1FE-43A9-B479-E56B3CF2319D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45E8-4119-9766-49DBAA61387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45E8-4119-9766-49DBAA61387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45E8-4119-9766-49DBAA61387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45E8-4119-9766-49DBAA61387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45E8-4119-9766-49DBAA61387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45E8-4119-9766-49DBAA61387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45E8-4119-9766-49DBAA6138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Open Sans" panose="020B0606030504020204" pitchFamily="34" charset="0"/>
                    <a:cs typeface="Segoe UI" panose="020B0502040204020203" pitchFamily="34" charset="0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Grafiekblad!$J$6:$J$13</c:f>
              <c:strCache>
                <c:ptCount val="4"/>
                <c:pt idx="0">
                  <c:v>1e ziektejaar</c:v>
                </c:pt>
                <c:pt idx="1">
                  <c:v>2e ziektejaar</c:v>
                </c:pt>
                <c:pt idx="2">
                  <c:v>Vanaf 3e jaar (max. 24 maanden)</c:v>
                </c:pt>
                <c:pt idx="3">
                  <c:v>Tot AOW leeftijd</c:v>
                </c:pt>
              </c:strCache>
            </c:strRef>
          </c:cat>
          <c:val>
            <c:numRef>
              <c:f>Grafiekblad!$K$6:$K$13</c:f>
              <c:numCache>
                <c:formatCode>0%</c:formatCode>
                <c:ptCount val="8"/>
                <c:pt idx="0">
                  <c:v>1</c:v>
                </c:pt>
                <c:pt idx="1">
                  <c:v>0.7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Grafiekblad!$C$6:$C$7</c15:f>
                <c15:dlblRangeCache>
                  <c:ptCount val="2"/>
                  <c:pt idx="0">
                    <c:v> € 45.000 </c:v>
                  </c:pt>
                  <c:pt idx="1">
                    <c:v> € 31.500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45E8-4119-9766-49DBAA613877}"/>
            </c:ext>
          </c:extLst>
        </c:ser>
        <c:ser>
          <c:idx val="1"/>
          <c:order val="1"/>
          <c:tx>
            <c:strRef>
              <c:f>Grafiekblad!$L$5</c:f>
              <c:strCache>
                <c:ptCount val="1"/>
                <c:pt idx="0">
                  <c:v>Nieuw loon</c:v>
                </c:pt>
              </c:strCache>
            </c:strRef>
          </c:tx>
          <c:spPr>
            <a:solidFill>
              <a:srgbClr val="BCCEDB"/>
            </a:solidFill>
            <a:ln>
              <a:noFill/>
            </a:ln>
            <a:effectLst/>
          </c:spPr>
          <c:invertIfNegative val="0"/>
          <c:cat>
            <c:strRef>
              <c:f>Grafiekblad!$J$6:$J$13</c:f>
              <c:strCache>
                <c:ptCount val="4"/>
                <c:pt idx="0">
                  <c:v>1e ziektejaar</c:v>
                </c:pt>
                <c:pt idx="1">
                  <c:v>2e ziektejaar</c:v>
                </c:pt>
                <c:pt idx="2">
                  <c:v>Vanaf 3e jaar (max. 24 maanden)</c:v>
                </c:pt>
                <c:pt idx="3">
                  <c:v>Tot AOW leeftijd</c:v>
                </c:pt>
              </c:strCache>
            </c:strRef>
          </c:cat>
          <c:val>
            <c:numRef>
              <c:f>Grafiekblad!$L$6:$L$13</c:f>
              <c:numCache>
                <c:formatCode>0%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E8-4119-9766-49DBAA613877}"/>
            </c:ext>
          </c:extLst>
        </c:ser>
        <c:ser>
          <c:idx val="2"/>
          <c:order val="2"/>
          <c:tx>
            <c:strRef>
              <c:f>Grafiekblad!$M$5</c:f>
              <c:strCache>
                <c:ptCount val="1"/>
                <c:pt idx="0">
                  <c:v>WGA uitkering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45E8-4119-9766-49DBAA61387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45E8-4119-9766-49DBAA61387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FE9B19A-7932-4F1E-B21E-A6B692570FA6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45E8-4119-9766-49DBAA61387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8-4119-9766-49DBAA61387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E8-4119-9766-49DBAA61387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5AFC2DD-73D5-4A87-8328-3BB13B062EC2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45E8-4119-9766-49DBAA61387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E8-4119-9766-49DBAA61387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E8-4119-9766-49DBAA6138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Open Sans" panose="020B0606030504020204" pitchFamily="34" charset="0"/>
                    <a:cs typeface="Segoe UI" panose="020B0502040204020203" pitchFamily="34" charset="0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Grafiekblad!$J$6:$J$13</c:f>
              <c:strCache>
                <c:ptCount val="4"/>
                <c:pt idx="0">
                  <c:v>1e ziektejaar</c:v>
                </c:pt>
                <c:pt idx="1">
                  <c:v>2e ziektejaar</c:v>
                </c:pt>
                <c:pt idx="2">
                  <c:v>Vanaf 3e jaar (max. 24 maanden)</c:v>
                </c:pt>
                <c:pt idx="3">
                  <c:v>Tot AOW leeftijd</c:v>
                </c:pt>
              </c:strCache>
            </c:strRef>
          </c:cat>
          <c:val>
            <c:numRef>
              <c:f>Grafiekblad!$M$6:$M$13</c:f>
              <c:numCache>
                <c:formatCode>0%</c:formatCode>
                <c:ptCount val="8"/>
                <c:pt idx="2">
                  <c:v>0.7</c:v>
                </c:pt>
                <c:pt idx="3">
                  <c:v>0.7</c:v>
                </c:pt>
                <c:pt idx="4">
                  <c:v>0.23127999999999996</c:v>
                </c:pt>
                <c:pt idx="5">
                  <c:v>0.23127999999999996</c:v>
                </c:pt>
                <c:pt idx="6">
                  <c:v>0.23127999999999996</c:v>
                </c:pt>
                <c:pt idx="7">
                  <c:v>0.23127999999999996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Grafiekblad!$E$6:$E$13</c15:f>
                <c15:dlblRangeCache>
                  <c:ptCount val="8"/>
                  <c:pt idx="2">
                    <c:v> € 31.500 </c:v>
                  </c:pt>
                  <c:pt idx="3">
                    <c:v> € 31.500 </c:v>
                  </c:pt>
                  <c:pt idx="4">
                    <c:v> € 10.408 </c:v>
                  </c:pt>
                  <c:pt idx="5">
                    <c:v> € 10.408 </c:v>
                  </c:pt>
                  <c:pt idx="6">
                    <c:v> € 10.408 </c:v>
                  </c:pt>
                  <c:pt idx="7">
                    <c:v> € 10.408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45E8-4119-9766-49DBAA613877}"/>
            </c:ext>
          </c:extLst>
        </c:ser>
        <c:ser>
          <c:idx val="3"/>
          <c:order val="3"/>
          <c:tx>
            <c:strRef>
              <c:f>Grafiekblad!$N$5</c:f>
              <c:strCache>
                <c:ptCount val="1"/>
                <c:pt idx="0">
                  <c:v>Aanvulling vanuit PFZW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45E8-4119-9766-49DBAA61387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45E8-4119-9766-49DBAA61387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C58CB1E-9D34-4489-8E5E-58B9DC6C50B1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5E8-4119-9766-49DBAA61387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5E8-4119-9766-49DBAA61387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E8-4119-9766-49DBAA61387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BDA2D34-E98E-47EE-B583-6C4A4C0170F7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5E8-4119-9766-49DBAA61387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5E8-4119-9766-49DBAA61387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E8-4119-9766-49DBAA6138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Open Sans" panose="020B0606030504020204" pitchFamily="34" charset="0"/>
                    <a:cs typeface="Segoe UI" panose="020B0502040204020203" pitchFamily="34" charset="0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Grafiekblad!$J$6:$J$13</c:f>
              <c:strCache>
                <c:ptCount val="4"/>
                <c:pt idx="0">
                  <c:v>1e ziektejaar</c:v>
                </c:pt>
                <c:pt idx="1">
                  <c:v>2e ziektejaar</c:v>
                </c:pt>
                <c:pt idx="2">
                  <c:v>Vanaf 3e jaar (max. 24 maanden)</c:v>
                </c:pt>
                <c:pt idx="3">
                  <c:v>Tot AOW leeftijd</c:v>
                </c:pt>
              </c:strCache>
            </c:strRef>
          </c:cat>
          <c:val>
            <c:numRef>
              <c:f>Grafiekblad!$N$6:$N$13</c:f>
              <c:numCache>
                <c:formatCode>0%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0.11871999999999999</c:v>
                </c:pt>
                <c:pt idx="5">
                  <c:v>0.11871999999999999</c:v>
                </c:pt>
                <c:pt idx="6">
                  <c:v>0.11871999999999999</c:v>
                </c:pt>
                <c:pt idx="7">
                  <c:v>0.11871999999999999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Grafiekblad!$F$6:$F$13</c15:f>
                <c15:dlblRangeCache>
                  <c:ptCount val="8"/>
                  <c:pt idx="2">
                    <c:v> € -   </c:v>
                  </c:pt>
                  <c:pt idx="3">
                    <c:v> € -   </c:v>
                  </c:pt>
                  <c:pt idx="4">
                    <c:v> € 5.342 </c:v>
                  </c:pt>
                  <c:pt idx="5">
                    <c:v> € 5.342 </c:v>
                  </c:pt>
                  <c:pt idx="6">
                    <c:v> € 5.342 </c:v>
                  </c:pt>
                  <c:pt idx="7">
                    <c:v> € 5.342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45E8-4119-9766-49DBAA613877}"/>
            </c:ext>
          </c:extLst>
        </c:ser>
        <c:ser>
          <c:idx val="4"/>
          <c:order val="4"/>
          <c:tx>
            <c:strRef>
              <c:f>Grafiekblad!$O$5</c:f>
              <c:strCache>
                <c:ptCount val="1"/>
                <c:pt idx="0">
                  <c:v>Verzekering via Loyalis </c:v>
                </c:pt>
              </c:strCache>
            </c:strRef>
          </c:tx>
          <c:spPr>
            <a:solidFill>
              <a:srgbClr val="B75F1B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45E8-4119-9766-49DBAA61387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45E8-4119-9766-49DBAA61387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F5CD494-780A-4AF6-960B-1C81145B4E2B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45E8-4119-9766-49DBAA61387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E8-4119-9766-49DBAA61387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5E8-4119-9766-49DBAA61387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28C4183-81FD-4030-8A22-D0719CEF9EB9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45E8-4119-9766-49DBAA61387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E8-4119-9766-49DBAA61387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5E8-4119-9766-49DBAA6138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Open Sans" panose="020B0606030504020204" pitchFamily="34" charset="0"/>
                    <a:cs typeface="Segoe UI" panose="020B0502040204020203" pitchFamily="34" charset="0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Grafiekblad!$J$6:$J$13</c:f>
              <c:strCache>
                <c:ptCount val="4"/>
                <c:pt idx="0">
                  <c:v>1e ziektejaar</c:v>
                </c:pt>
                <c:pt idx="1">
                  <c:v>2e ziektejaar</c:v>
                </c:pt>
                <c:pt idx="2">
                  <c:v>Vanaf 3e jaar (max. 24 maanden)</c:v>
                </c:pt>
                <c:pt idx="3">
                  <c:v>Tot AOW leeftijd</c:v>
                </c:pt>
              </c:strCache>
            </c:strRef>
          </c:cat>
          <c:val>
            <c:numRef>
              <c:f>Grafiekblad!$O$6:$O$13</c:f>
              <c:numCache>
                <c:formatCode>0%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0.35</c:v>
                </c:pt>
                <c:pt idx="5">
                  <c:v>0.35</c:v>
                </c:pt>
                <c:pt idx="6">
                  <c:v>0.35</c:v>
                </c:pt>
                <c:pt idx="7">
                  <c:v>0.35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Grafiekblad!$G$6:$G$13</c15:f>
                <c15:dlblRangeCache>
                  <c:ptCount val="8"/>
                  <c:pt idx="2">
                    <c:v> € -   </c:v>
                  </c:pt>
                  <c:pt idx="3">
                    <c:v> € -   </c:v>
                  </c:pt>
                  <c:pt idx="4">
                    <c:v> € 15.750 </c:v>
                  </c:pt>
                  <c:pt idx="5">
                    <c:v> € 15.750 </c:v>
                  </c:pt>
                  <c:pt idx="6">
                    <c:v> € 15.750 </c:v>
                  </c:pt>
                  <c:pt idx="7">
                    <c:v> € 15.750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45E8-4119-9766-49DBAA613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84761568"/>
        <c:axId val="1084762288"/>
      </c:barChart>
      <c:catAx>
        <c:axId val="1084761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84762288"/>
        <c:crosses val="autoZero"/>
        <c:auto val="1"/>
        <c:lblAlgn val="ctr"/>
        <c:lblOffset val="100"/>
        <c:noMultiLvlLbl val="0"/>
      </c:catAx>
      <c:valAx>
        <c:axId val="10847622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l-NL"/>
          </a:p>
        </c:txPr>
        <c:crossAx val="10847615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Grafiekblad!$K$26</c:f>
              <c:strCache>
                <c:ptCount val="1"/>
                <c:pt idx="0">
                  <c:v>Loondoorbetaling bij ziekte</c:v>
                </c:pt>
              </c:strCache>
            </c:strRef>
          </c:tx>
          <c:spPr>
            <a:solidFill>
              <a:srgbClr val="00829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A83B7EF-5771-45D6-B9EF-3C2DFB0F9B3E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4307-452F-8355-B9DAB53C757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CA978FC-50C6-461F-A05E-D25442A2F181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307-452F-8355-B9DAB53C757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307-452F-8355-B9DAB53C757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307-452F-8355-B9DAB53C757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307-452F-8355-B9DAB53C757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307-452F-8355-B9DAB53C757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307-452F-8355-B9DAB53C757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307-452F-8355-B9DAB53C75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Open Sans" panose="020B0606030504020204" pitchFamily="34" charset="0"/>
                    <a:cs typeface="Segoe UI" panose="020B0502040204020203" pitchFamily="34" charset="0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Grafiekblad!$J$27:$J$34</c:f>
              <c:strCache>
                <c:ptCount val="4"/>
                <c:pt idx="0">
                  <c:v>1e ziektejaar</c:v>
                </c:pt>
                <c:pt idx="1">
                  <c:v>2e ziektejaar</c:v>
                </c:pt>
                <c:pt idx="2">
                  <c:v>Vanaf 3e jaar (max. 24 maanden)</c:v>
                </c:pt>
                <c:pt idx="3">
                  <c:v>Tot AOW leeftijd</c:v>
                </c:pt>
              </c:strCache>
            </c:strRef>
          </c:cat>
          <c:val>
            <c:numRef>
              <c:f>Grafiekblad!$K$27:$K$34</c:f>
              <c:numCache>
                <c:formatCode>0%</c:formatCode>
                <c:ptCount val="8"/>
                <c:pt idx="0">
                  <c:v>1</c:v>
                </c:pt>
                <c:pt idx="1">
                  <c:v>0.7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Grafiekblad!$C$6:$C$7</c15:f>
                <c15:dlblRangeCache>
                  <c:ptCount val="2"/>
                  <c:pt idx="0">
                    <c:v> € 45.000 </c:v>
                  </c:pt>
                  <c:pt idx="1">
                    <c:v> € 31.500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4307-452F-8355-B9DAB53C7570}"/>
            </c:ext>
          </c:extLst>
        </c:ser>
        <c:ser>
          <c:idx val="1"/>
          <c:order val="1"/>
          <c:tx>
            <c:strRef>
              <c:f>Grafiekblad!$L$26</c:f>
              <c:strCache>
                <c:ptCount val="1"/>
                <c:pt idx="0">
                  <c:v>Nieuw loon</c:v>
                </c:pt>
              </c:strCache>
            </c:strRef>
          </c:tx>
          <c:spPr>
            <a:solidFill>
              <a:srgbClr val="BCCEDB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4307-452F-8355-B9DAB53C757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4307-452F-8355-B9DAB53C7570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Segoe UI" panose="020B0502040204020203" pitchFamily="34" charset="0"/>
                        <a:ea typeface="+mn-ea"/>
                        <a:cs typeface="Segoe UI" panose="020B0502040204020203" pitchFamily="34" charset="0"/>
                      </a:defRPr>
                    </a:pPr>
                    <a:fld id="{237183B1-1A3C-4EED-9C1B-5E04AB9465D5}" type="CELLRANGE">
                      <a:rPr lang="nl-NL"/>
                      <a:pPr>
                        <a:defRPr>
                          <a:solidFill>
                            <a:schemeClr val="tx1"/>
                          </a:solidFill>
                          <a:latin typeface="Segoe UI" panose="020B0502040204020203" pitchFamily="34" charset="0"/>
                          <a:cs typeface="Segoe UI" panose="020B0502040204020203" pitchFamily="34" charset="0"/>
                        </a:defRPr>
                      </a:pPr>
                      <a:t>[CELLRANGE]</a:t>
                    </a:fld>
                    <a:endParaRPr lang="nl-N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Segoe UI" panose="020B0502040204020203" pitchFamily="34" charset="0"/>
                      <a:ea typeface="+mn-ea"/>
                      <a:cs typeface="Segoe UI" panose="020B0502040204020203" pitchFamily="34" charset="0"/>
                    </a:defRPr>
                  </a:pPr>
                  <a:endParaRPr lang="nl-NL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4307-452F-8355-B9DAB53C757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307-452F-8355-B9DAB53C757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307-452F-8355-B9DAB53C757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6A49815-F924-4B83-93FA-E2AEB78B6735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4307-452F-8355-B9DAB53C757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307-452F-8355-B9DAB53C757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307-452F-8355-B9DAB53C75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Grafiekblad!$J$27:$J$34</c:f>
              <c:strCache>
                <c:ptCount val="4"/>
                <c:pt idx="0">
                  <c:v>1e ziektejaar</c:v>
                </c:pt>
                <c:pt idx="1">
                  <c:v>2e ziektejaar</c:v>
                </c:pt>
                <c:pt idx="2">
                  <c:v>Vanaf 3e jaar (max. 24 maanden)</c:v>
                </c:pt>
                <c:pt idx="3">
                  <c:v>Tot AOW leeftijd</c:v>
                </c:pt>
              </c:strCache>
            </c:strRef>
          </c:cat>
          <c:val>
            <c:numRef>
              <c:f>Grafiekblad!$L$27:$L$34</c:f>
              <c:numCache>
                <c:formatCode>0%</c:formatCode>
                <c:ptCount val="8"/>
                <c:pt idx="2">
                  <c:v>0.25111111111111112</c:v>
                </c:pt>
                <c:pt idx="3">
                  <c:v>0.25111111111111112</c:v>
                </c:pt>
                <c:pt idx="4">
                  <c:v>0.25111111111111112</c:v>
                </c:pt>
                <c:pt idx="5">
                  <c:v>0.25111111111111112</c:v>
                </c:pt>
                <c:pt idx="6">
                  <c:v>0.25111111111111112</c:v>
                </c:pt>
                <c:pt idx="7">
                  <c:v>0.25111111111111112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Grafiekblad!$D$27:$D$34</c15:f>
                <c15:dlblRangeCache>
                  <c:ptCount val="8"/>
                  <c:pt idx="2">
                    <c:v> € 11.300 </c:v>
                  </c:pt>
                  <c:pt idx="3">
                    <c:v> € 11.300 </c:v>
                  </c:pt>
                  <c:pt idx="4">
                    <c:v> € 11.300 </c:v>
                  </c:pt>
                  <c:pt idx="5">
                    <c:v> € 11.300 </c:v>
                  </c:pt>
                  <c:pt idx="6">
                    <c:v> € 11.300 </c:v>
                  </c:pt>
                  <c:pt idx="7">
                    <c:v> € 11.300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4307-452F-8355-B9DAB53C7570}"/>
            </c:ext>
          </c:extLst>
        </c:ser>
        <c:ser>
          <c:idx val="2"/>
          <c:order val="2"/>
          <c:tx>
            <c:strRef>
              <c:f>Grafiekblad!$M$26</c:f>
              <c:strCache>
                <c:ptCount val="1"/>
                <c:pt idx="0">
                  <c:v>WGA uitkering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307-452F-8355-B9DAB53C757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307-452F-8355-B9DAB53C757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764966B-364B-4E04-AB46-CC1548ED1107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307-452F-8355-B9DAB53C757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07-452F-8355-B9DAB53C757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07-452F-8355-B9DAB53C757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F02DFBC-B048-4726-BD4F-8E6A3F04B28B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307-452F-8355-B9DAB53C757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307-452F-8355-B9DAB53C757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307-452F-8355-B9DAB53C75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Open Sans" panose="020B0606030504020204" pitchFamily="34" charset="0"/>
                    <a:cs typeface="Segoe UI" panose="020B0502040204020203" pitchFamily="34" charset="0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Grafiekblad!$J$27:$J$34</c:f>
              <c:strCache>
                <c:ptCount val="4"/>
                <c:pt idx="0">
                  <c:v>1e ziektejaar</c:v>
                </c:pt>
                <c:pt idx="1">
                  <c:v>2e ziektejaar</c:v>
                </c:pt>
                <c:pt idx="2">
                  <c:v>Vanaf 3e jaar (max. 24 maanden)</c:v>
                </c:pt>
                <c:pt idx="3">
                  <c:v>Tot AOW leeftijd</c:v>
                </c:pt>
              </c:strCache>
            </c:strRef>
          </c:cat>
          <c:val>
            <c:numRef>
              <c:f>Grafiekblad!$M$27:$M$34</c:f>
              <c:numCache>
                <c:formatCode>0%</c:formatCode>
                <c:ptCount val="8"/>
                <c:pt idx="2">
                  <c:v>0.52422222222222226</c:v>
                </c:pt>
                <c:pt idx="3">
                  <c:v>0.52422222222222226</c:v>
                </c:pt>
                <c:pt idx="4">
                  <c:v>0.35</c:v>
                </c:pt>
                <c:pt idx="5">
                  <c:v>0.35</c:v>
                </c:pt>
                <c:pt idx="6">
                  <c:v>0.35</c:v>
                </c:pt>
                <c:pt idx="7">
                  <c:v>0.35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Grafiekblad!$E$27:$E$34</c15:f>
                <c15:dlblRangeCache>
                  <c:ptCount val="8"/>
                  <c:pt idx="2">
                    <c:v> € 23.590 </c:v>
                  </c:pt>
                  <c:pt idx="3">
                    <c:v> € 23.590 </c:v>
                  </c:pt>
                  <c:pt idx="4">
                    <c:v> € 15.750 </c:v>
                  </c:pt>
                  <c:pt idx="5">
                    <c:v> € 15.750 </c:v>
                  </c:pt>
                  <c:pt idx="6">
                    <c:v> € 15.750 </c:v>
                  </c:pt>
                  <c:pt idx="7">
                    <c:v> € 15.750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4307-452F-8355-B9DAB53C7570}"/>
            </c:ext>
          </c:extLst>
        </c:ser>
        <c:ser>
          <c:idx val="3"/>
          <c:order val="3"/>
          <c:tx>
            <c:strRef>
              <c:f>Grafiekblad!$N$26</c:f>
              <c:strCache>
                <c:ptCount val="1"/>
                <c:pt idx="0">
                  <c:v>Aanvulling vanuit PFZW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4307-452F-8355-B9DAB53C757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4307-452F-8355-B9DAB53C757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3166C14-E7E1-49EA-800A-2131C47A2767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4307-452F-8355-B9DAB53C757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307-452F-8355-B9DAB53C757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307-452F-8355-B9DAB53C757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30C7645-234D-48B2-B3E4-9744975E1233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4307-452F-8355-B9DAB53C757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307-452F-8355-B9DAB53C757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307-452F-8355-B9DAB53C75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Open Sans" panose="020B0606030504020204" pitchFamily="34" charset="0"/>
                    <a:cs typeface="Segoe UI" panose="020B0502040204020203" pitchFamily="34" charset="0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Grafiekblad!$J$27:$J$34</c:f>
              <c:strCache>
                <c:ptCount val="4"/>
                <c:pt idx="0">
                  <c:v>1e ziektejaar</c:v>
                </c:pt>
                <c:pt idx="1">
                  <c:v>2e ziektejaar</c:v>
                </c:pt>
                <c:pt idx="2">
                  <c:v>Vanaf 3e jaar (max. 24 maanden)</c:v>
                </c:pt>
                <c:pt idx="3">
                  <c:v>Tot AOW leeftijd</c:v>
                </c:pt>
              </c:strCache>
            </c:strRef>
          </c:cat>
          <c:val>
            <c:numRef>
              <c:f>Grafiekblad!$N$27:$N$34</c:f>
              <c:numCache>
                <c:formatCode>0%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Grafiekblad!$F$27:$F$34</c15:f>
                <c15:dlblRangeCache>
                  <c:ptCount val="8"/>
                  <c:pt idx="2">
                    <c:v> € -   </c:v>
                  </c:pt>
                  <c:pt idx="3">
                    <c:v> € -   </c:v>
                  </c:pt>
                  <c:pt idx="4">
                    <c:v> € -   </c:v>
                  </c:pt>
                  <c:pt idx="5">
                    <c:v> € -   </c:v>
                  </c:pt>
                  <c:pt idx="6">
                    <c:v> € -   </c:v>
                  </c:pt>
                  <c:pt idx="7">
                    <c:v> € -  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4307-452F-8355-B9DAB53C7570}"/>
            </c:ext>
          </c:extLst>
        </c:ser>
        <c:ser>
          <c:idx val="4"/>
          <c:order val="4"/>
          <c:tx>
            <c:strRef>
              <c:f>Grafiekblad!$O$26</c:f>
              <c:strCache>
                <c:ptCount val="1"/>
                <c:pt idx="0">
                  <c:v>Verzekering via Loyalis </c:v>
                </c:pt>
              </c:strCache>
            </c:strRef>
          </c:tx>
          <c:spPr>
            <a:solidFill>
              <a:srgbClr val="B75F1B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4307-452F-8355-B9DAB53C757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4307-452F-8355-B9DAB53C757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5DBBFAD-F28A-4067-B008-DC07025D6E5C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4307-452F-8355-B9DAB53C757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307-452F-8355-B9DAB53C757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307-452F-8355-B9DAB53C757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7B19AD1-A075-4BE9-8F3D-43F418D65E6B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4307-452F-8355-B9DAB53C757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307-452F-8355-B9DAB53C757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307-452F-8355-B9DAB53C75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Open Sans" panose="020B0606030504020204" pitchFamily="34" charset="0"/>
                    <a:cs typeface="Segoe UI" panose="020B0502040204020203" pitchFamily="34" charset="0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Grafiekblad!$J$27:$J$34</c:f>
              <c:strCache>
                <c:ptCount val="4"/>
                <c:pt idx="0">
                  <c:v>1e ziektejaar</c:v>
                </c:pt>
                <c:pt idx="1">
                  <c:v>2e ziektejaar</c:v>
                </c:pt>
                <c:pt idx="2">
                  <c:v>Vanaf 3e jaar (max. 24 maanden)</c:v>
                </c:pt>
                <c:pt idx="3">
                  <c:v>Tot AOW leeftijd</c:v>
                </c:pt>
              </c:strCache>
            </c:strRef>
          </c:cat>
          <c:val>
            <c:numRef>
              <c:f>Grafiekblad!$O$27:$O$34</c:f>
              <c:numCache>
                <c:formatCode>0%</c:formatCode>
                <c:ptCount val="8"/>
                <c:pt idx="2">
                  <c:v>7.4888888888888894E-2</c:v>
                </c:pt>
                <c:pt idx="3">
                  <c:v>7.4888888888888894E-2</c:v>
                </c:pt>
                <c:pt idx="4">
                  <c:v>0.24911111111111114</c:v>
                </c:pt>
                <c:pt idx="5">
                  <c:v>0.24911111111111114</c:v>
                </c:pt>
                <c:pt idx="6">
                  <c:v>0.24911111111111114</c:v>
                </c:pt>
                <c:pt idx="7">
                  <c:v>0.24911111111111114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Grafiekblad!$G$27:$G$34</c15:f>
                <c15:dlblRangeCache>
                  <c:ptCount val="8"/>
                  <c:pt idx="2">
                    <c:v> € 3.370 </c:v>
                  </c:pt>
                  <c:pt idx="3">
                    <c:v> € 3.370 </c:v>
                  </c:pt>
                  <c:pt idx="4">
                    <c:v> € 11.210 </c:v>
                  </c:pt>
                  <c:pt idx="5">
                    <c:v> € 11.210 </c:v>
                  </c:pt>
                  <c:pt idx="6">
                    <c:v> € 11.210 </c:v>
                  </c:pt>
                  <c:pt idx="7">
                    <c:v> € 11.210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4-4307-452F-8355-B9DAB53C7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84761568"/>
        <c:axId val="1084762288"/>
      </c:barChart>
      <c:catAx>
        <c:axId val="1084761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84762288"/>
        <c:crosses val="autoZero"/>
        <c:auto val="1"/>
        <c:lblAlgn val="ctr"/>
        <c:lblOffset val="100"/>
        <c:noMultiLvlLbl val="0"/>
      </c:catAx>
      <c:valAx>
        <c:axId val="10847622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l-NL"/>
          </a:p>
        </c:txPr>
        <c:crossAx val="10847615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Grafiekblad!$K$47</c:f>
              <c:strCache>
                <c:ptCount val="1"/>
                <c:pt idx="0">
                  <c:v>Loondoorbetaling bij ziekte</c:v>
                </c:pt>
              </c:strCache>
            </c:strRef>
          </c:tx>
          <c:spPr>
            <a:solidFill>
              <a:srgbClr val="00829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468856D-BC51-4B0B-A78A-98B2348C7CED}" type="CELLRANGE">
                      <a:rPr lang="en-US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B58-46D6-B8B0-145592BC554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8B58E27-005D-4B88-9595-4E95FB3EDEE2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B58-46D6-B8B0-145592BC554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B58-46D6-B8B0-145592BC554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B58-46D6-B8B0-145592BC554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B58-46D6-B8B0-145592BC554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B58-46D6-B8B0-145592BC554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B58-46D6-B8B0-145592BC554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B58-46D6-B8B0-145592BC55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Open Sans" panose="020B0606030504020204" pitchFamily="34" charset="0"/>
                    <a:cs typeface="Segoe UI" panose="020B0502040204020203" pitchFamily="34" charset="0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Grafiekblad!$J$48:$J$55</c:f>
              <c:strCache>
                <c:ptCount val="4"/>
                <c:pt idx="0">
                  <c:v>1e ziektejaar</c:v>
                </c:pt>
                <c:pt idx="1">
                  <c:v>2e ziektejaar</c:v>
                </c:pt>
                <c:pt idx="2">
                  <c:v>Vanaf 3e jaar (max. 24 maanden)</c:v>
                </c:pt>
                <c:pt idx="3">
                  <c:v>Tot AOW leeftijd</c:v>
                </c:pt>
              </c:strCache>
            </c:strRef>
          </c:cat>
          <c:val>
            <c:numRef>
              <c:f>Grafiekblad!$K$48:$K$55</c:f>
              <c:numCache>
                <c:formatCode>0%</c:formatCode>
                <c:ptCount val="8"/>
                <c:pt idx="0">
                  <c:v>1</c:v>
                </c:pt>
                <c:pt idx="1">
                  <c:v>0.7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Grafiekblad!$C$6:$C$7</c15:f>
                <c15:dlblRangeCache>
                  <c:ptCount val="2"/>
                  <c:pt idx="0">
                    <c:v> € 45.000 </c:v>
                  </c:pt>
                  <c:pt idx="1">
                    <c:v> € 31.500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4B58-46D6-B8B0-145592BC5546}"/>
            </c:ext>
          </c:extLst>
        </c:ser>
        <c:ser>
          <c:idx val="1"/>
          <c:order val="1"/>
          <c:tx>
            <c:strRef>
              <c:f>Grafiekblad!$L$47</c:f>
              <c:strCache>
                <c:ptCount val="1"/>
                <c:pt idx="0">
                  <c:v>Nieuw loon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Grafiekblad!$J$48:$J$55</c:f>
              <c:strCache>
                <c:ptCount val="4"/>
                <c:pt idx="0">
                  <c:v>1e ziektejaar</c:v>
                </c:pt>
                <c:pt idx="1">
                  <c:v>2e ziektejaar</c:v>
                </c:pt>
                <c:pt idx="2">
                  <c:v>Vanaf 3e jaar (max. 24 maanden)</c:v>
                </c:pt>
                <c:pt idx="3">
                  <c:v>Tot AOW leeftijd</c:v>
                </c:pt>
              </c:strCache>
            </c:strRef>
          </c:cat>
          <c:val>
            <c:numRef>
              <c:f>Grafiekblad!$L$48:$L$55</c:f>
              <c:numCache>
                <c:formatCode>0%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B58-46D6-B8B0-145592BC5546}"/>
            </c:ext>
          </c:extLst>
        </c:ser>
        <c:ser>
          <c:idx val="2"/>
          <c:order val="2"/>
          <c:tx>
            <c:strRef>
              <c:f>Grafiekblad!$M$47</c:f>
              <c:strCache>
                <c:ptCount val="1"/>
                <c:pt idx="0">
                  <c:v>WGA uitkering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4B58-46D6-B8B0-145592BC554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4B58-46D6-B8B0-145592BC5546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Segoe UI" panose="020B0502040204020203" pitchFamily="34" charset="0"/>
                        <a:ea typeface="Open Sans" panose="020B0606030504020204" pitchFamily="34" charset="0"/>
                        <a:cs typeface="Segoe UI" panose="020B0502040204020203" pitchFamily="34" charset="0"/>
                      </a:defRPr>
                    </a:pPr>
                    <a:fld id="{401D0589-C53E-470C-B8F0-23F87E3FA202}" type="CELLRANGE">
                      <a:rPr lang="nl-NL"/>
                      <a:pPr>
                        <a:defRPr>
                          <a:solidFill>
                            <a:schemeClr val="bg1"/>
                          </a:solidFill>
                          <a:latin typeface="Segoe UI" panose="020B0502040204020203" pitchFamily="34" charset="0"/>
                          <a:ea typeface="Open Sans" panose="020B0606030504020204" pitchFamily="34" charset="0"/>
                          <a:cs typeface="Segoe UI" panose="020B0502040204020203" pitchFamily="34" charset="0"/>
                        </a:defRPr>
                      </a:pPr>
                      <a:t>[CELLRANGE]</a:t>
                    </a:fld>
                    <a:endParaRPr lang="nl-N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Segoe UI" panose="020B0502040204020203" pitchFamily="34" charset="0"/>
                      <a:ea typeface="Open Sans" panose="020B0606030504020204" pitchFamily="34" charset="0"/>
                      <a:cs typeface="Segoe UI" panose="020B0502040204020203" pitchFamily="34" charset="0"/>
                    </a:defRPr>
                  </a:pPr>
                  <a:endParaRPr lang="nl-NL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4B58-46D6-B8B0-145592BC554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B58-46D6-B8B0-145592BC554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B58-46D6-B8B0-145592BC5546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Segoe UI" panose="020B0502040204020203" pitchFamily="34" charset="0"/>
                        <a:ea typeface="Open Sans" panose="020B0606030504020204" pitchFamily="34" charset="0"/>
                        <a:cs typeface="Segoe UI" panose="020B0502040204020203" pitchFamily="34" charset="0"/>
                      </a:defRPr>
                    </a:pPr>
                    <a:fld id="{D14F6695-101B-4734-AAC9-7931A11EC944}" type="CELLRANGE">
                      <a:rPr lang="nl-NL"/>
                      <a:pPr>
                        <a:defRPr>
                          <a:solidFill>
                            <a:schemeClr val="bg1"/>
                          </a:solidFill>
                          <a:latin typeface="Segoe UI" panose="020B0502040204020203" pitchFamily="34" charset="0"/>
                          <a:ea typeface="Open Sans" panose="020B0606030504020204" pitchFamily="34" charset="0"/>
                          <a:cs typeface="Segoe UI" panose="020B0502040204020203" pitchFamily="34" charset="0"/>
                        </a:defRPr>
                      </a:pPr>
                      <a:t>[CELLRANGE]</a:t>
                    </a:fld>
                    <a:endParaRPr lang="nl-N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Segoe UI" panose="020B0502040204020203" pitchFamily="34" charset="0"/>
                      <a:ea typeface="Open Sans" panose="020B0606030504020204" pitchFamily="34" charset="0"/>
                      <a:cs typeface="Segoe UI" panose="020B0502040204020203" pitchFamily="34" charset="0"/>
                    </a:defRPr>
                  </a:pPr>
                  <a:endParaRPr lang="nl-NL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4B58-46D6-B8B0-145592BC554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B58-46D6-B8B0-145592BC554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B58-46D6-B8B0-145592BC55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Grafiekblad!$J$48:$J$55</c:f>
              <c:strCache>
                <c:ptCount val="4"/>
                <c:pt idx="0">
                  <c:v>1e ziektejaar</c:v>
                </c:pt>
                <c:pt idx="1">
                  <c:v>2e ziektejaar</c:v>
                </c:pt>
                <c:pt idx="2">
                  <c:v>Vanaf 3e jaar (max. 24 maanden)</c:v>
                </c:pt>
                <c:pt idx="3">
                  <c:v>Tot AOW leeftijd</c:v>
                </c:pt>
              </c:strCache>
            </c:strRef>
          </c:cat>
          <c:val>
            <c:numRef>
              <c:f>Grafiekblad!$M$48:$M$55</c:f>
              <c:numCache>
                <c:formatCode>0%</c:formatCode>
                <c:ptCount val="8"/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Grafiekblad!$E$48:$E$55</c15:f>
                <c15:dlblRangeCache>
                  <c:ptCount val="8"/>
                  <c:pt idx="2">
                    <c:v> € 31.500 </c:v>
                  </c:pt>
                  <c:pt idx="3">
                    <c:v> € 31.500 </c:v>
                  </c:pt>
                  <c:pt idx="4">
                    <c:v> € 31.500 </c:v>
                  </c:pt>
                  <c:pt idx="5">
                    <c:v> € 31.500 </c:v>
                  </c:pt>
                  <c:pt idx="6">
                    <c:v> € 31.500 </c:v>
                  </c:pt>
                  <c:pt idx="7">
                    <c:v> € 31.500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A-4B58-46D6-B8B0-145592BC5546}"/>
            </c:ext>
          </c:extLst>
        </c:ser>
        <c:ser>
          <c:idx val="3"/>
          <c:order val="3"/>
          <c:tx>
            <c:strRef>
              <c:f>Grafiekblad!$N$47</c:f>
              <c:strCache>
                <c:ptCount val="1"/>
                <c:pt idx="0">
                  <c:v>Aanvulling vanuit PFZW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4B58-46D6-B8B0-145592BC554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4B58-46D6-B8B0-145592BC554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166C0EA-7D91-4489-BB57-F020249E8211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4B58-46D6-B8B0-145592BC554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B58-46D6-B8B0-145592BC554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B58-46D6-B8B0-145592BC554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2FDB4F3-BDB0-4F48-84B3-0E635A117E57}" type="CELLRANGE">
                      <a:rPr lang="nl-NL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4B58-46D6-B8B0-145592BC554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B58-46D6-B8B0-145592BC554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B58-46D6-B8B0-145592BC55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Grafiekblad!$J$48:$J$55</c:f>
              <c:strCache>
                <c:ptCount val="4"/>
                <c:pt idx="0">
                  <c:v>1e ziektejaar</c:v>
                </c:pt>
                <c:pt idx="1">
                  <c:v>2e ziektejaar</c:v>
                </c:pt>
                <c:pt idx="2">
                  <c:v>Vanaf 3e jaar (max. 24 maanden)</c:v>
                </c:pt>
                <c:pt idx="3">
                  <c:v>Tot AOW leeftijd</c:v>
                </c:pt>
              </c:strCache>
            </c:strRef>
          </c:cat>
          <c:val>
            <c:numRef>
              <c:f>Grafiekblad!$N$48:$N$55</c:f>
              <c:numCache>
                <c:formatCode>0%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Grafiekblad!$F$48:$F$55</c15:f>
                <c15:dlblRangeCache>
                  <c:ptCount val="8"/>
                  <c:pt idx="2">
                    <c:v> € -   </c:v>
                  </c:pt>
                  <c:pt idx="3">
                    <c:v> € -   </c:v>
                  </c:pt>
                  <c:pt idx="4">
                    <c:v> € -   </c:v>
                  </c:pt>
                  <c:pt idx="5">
                    <c:v> € -   </c:v>
                  </c:pt>
                  <c:pt idx="6">
                    <c:v> € -   </c:v>
                  </c:pt>
                  <c:pt idx="7">
                    <c:v> € -  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3-4B58-46D6-B8B0-145592BC5546}"/>
            </c:ext>
          </c:extLst>
        </c:ser>
        <c:ser>
          <c:idx val="4"/>
          <c:order val="4"/>
          <c:tx>
            <c:strRef>
              <c:f>Grafiekblad!$O$47</c:f>
              <c:strCache>
                <c:ptCount val="1"/>
                <c:pt idx="0">
                  <c:v>Verzekering via Loyalis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Grafiekblad!$J$48:$J$55</c:f>
              <c:strCache>
                <c:ptCount val="4"/>
                <c:pt idx="0">
                  <c:v>1e ziektejaar</c:v>
                </c:pt>
                <c:pt idx="1">
                  <c:v>2e ziektejaar</c:v>
                </c:pt>
                <c:pt idx="2">
                  <c:v>Vanaf 3e jaar (max. 24 maanden)</c:v>
                </c:pt>
                <c:pt idx="3">
                  <c:v>Tot AOW leeftijd</c:v>
                </c:pt>
              </c:strCache>
            </c:strRef>
          </c:cat>
          <c:val>
            <c:numRef>
              <c:f>Grafiekblad!$O$48:$O$55</c:f>
              <c:numCache>
                <c:formatCode>0%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4B58-46D6-B8B0-145592BC5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84761568"/>
        <c:axId val="1084762288"/>
      </c:barChart>
      <c:catAx>
        <c:axId val="1084761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84762288"/>
        <c:crosses val="autoZero"/>
        <c:auto val="1"/>
        <c:lblAlgn val="ctr"/>
        <c:lblOffset val="100"/>
        <c:noMultiLvlLbl val="0"/>
      </c:catAx>
      <c:valAx>
        <c:axId val="10847622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l-NL"/>
          </a:p>
        </c:txPr>
        <c:crossAx val="10847615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161924</xdr:colOff>
      <xdr:row>18</xdr:row>
      <xdr:rowOff>76200</xdr:rowOff>
    </xdr:from>
    <xdr:to>
      <xdr:col>10</xdr:col>
      <xdr:colOff>9524</xdr:colOff>
      <xdr:row>35</xdr:row>
      <xdr:rowOff>66675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98F8D38-1059-46D7-B041-F55C11D27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571500</xdr:colOff>
      <xdr:row>18</xdr:row>
      <xdr:rowOff>142875</xdr:rowOff>
    </xdr:from>
    <xdr:to>
      <xdr:col>3</xdr:col>
      <xdr:colOff>581025</xdr:colOff>
      <xdr:row>35</xdr:row>
      <xdr:rowOff>38100</xdr:rowOff>
    </xdr:to>
    <xdr:cxnSp macro="">
      <xdr:nvCxnSpPr>
        <xdr:cNvPr id="4" name="Rechte verbindingslijn 3">
          <a:extLst>
            <a:ext uri="{FF2B5EF4-FFF2-40B4-BE49-F238E27FC236}">
              <a16:creationId xmlns:a16="http://schemas.microsoft.com/office/drawing/2014/main" id="{F4F5D075-2C7B-5E63-B4EB-BFDE3525F8AF}"/>
            </a:ext>
          </a:extLst>
        </xdr:cNvPr>
        <xdr:cNvCxnSpPr/>
      </xdr:nvCxnSpPr>
      <xdr:spPr>
        <a:xfrm flipH="1">
          <a:off x="1981200" y="5334000"/>
          <a:ext cx="9525" cy="264795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1323975</xdr:colOff>
      <xdr:row>19</xdr:row>
      <xdr:rowOff>0</xdr:rowOff>
    </xdr:from>
    <xdr:to>
      <xdr:col>3</xdr:col>
      <xdr:colOff>1333500</xdr:colOff>
      <xdr:row>35</xdr:row>
      <xdr:rowOff>57150</xdr:rowOff>
    </xdr:to>
    <xdr:cxnSp macro="">
      <xdr:nvCxnSpPr>
        <xdr:cNvPr id="7" name="Rechte verbindingslijn 6">
          <a:extLst>
            <a:ext uri="{FF2B5EF4-FFF2-40B4-BE49-F238E27FC236}">
              <a16:creationId xmlns:a16="http://schemas.microsoft.com/office/drawing/2014/main" id="{8840690D-6853-4ECD-8CC8-1AEC620ED59F}"/>
            </a:ext>
          </a:extLst>
        </xdr:cNvPr>
        <xdr:cNvCxnSpPr/>
      </xdr:nvCxnSpPr>
      <xdr:spPr>
        <a:xfrm flipH="1">
          <a:off x="2733675" y="5353050"/>
          <a:ext cx="9525" cy="264795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695325</xdr:colOff>
      <xdr:row>19</xdr:row>
      <xdr:rowOff>152400</xdr:rowOff>
    </xdr:from>
    <xdr:to>
      <xdr:col>6</xdr:col>
      <xdr:colOff>704850</xdr:colOff>
      <xdr:row>36</xdr:row>
      <xdr:rowOff>47625</xdr:rowOff>
    </xdr:to>
    <xdr:cxnSp macro="">
      <xdr:nvCxnSpPr>
        <xdr:cNvPr id="8" name="Rechte verbindingslijn 7">
          <a:extLst>
            <a:ext uri="{FF2B5EF4-FFF2-40B4-BE49-F238E27FC236}">
              <a16:creationId xmlns:a16="http://schemas.microsoft.com/office/drawing/2014/main" id="{440B9369-E784-4CF3-9775-9DBD0B921BAB}"/>
            </a:ext>
          </a:extLst>
        </xdr:cNvPr>
        <xdr:cNvCxnSpPr/>
      </xdr:nvCxnSpPr>
      <xdr:spPr>
        <a:xfrm flipH="1">
          <a:off x="4200525" y="5505450"/>
          <a:ext cx="9525" cy="264795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</xdr:colOff>
      <xdr:row>35</xdr:row>
      <xdr:rowOff>38100</xdr:rowOff>
    </xdr:from>
    <xdr:to>
      <xdr:col>3</xdr:col>
      <xdr:colOff>552450</xdr:colOff>
      <xdr:row>37</xdr:row>
      <xdr:rowOff>74250</xdr:rowOff>
    </xdr:to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25AA2026-93E8-387C-0EA8-CCB88C2FC4B4}"/>
            </a:ext>
          </a:extLst>
        </xdr:cNvPr>
        <xdr:cNvSpPr/>
      </xdr:nvSpPr>
      <xdr:spPr>
        <a:xfrm>
          <a:off x="1276350" y="3600450"/>
          <a:ext cx="685800" cy="36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nl-NL" sz="1100">
              <a:solidFill>
                <a:srgbClr val="B75F1B"/>
              </a:solidFill>
              <a:latin typeface="Segoe UI" panose="020B0502040204020203" pitchFamily="34" charset="0"/>
              <a:cs typeface="Segoe UI" panose="020B0502040204020203" pitchFamily="34" charset="0"/>
            </a:rPr>
            <a:t>1e jaar</a:t>
          </a:r>
        </a:p>
      </xdr:txBody>
    </xdr:sp>
    <xdr:clientData/>
  </xdr:twoCellAnchor>
  <xdr:twoCellAnchor>
    <xdr:from>
      <xdr:col>3</xdr:col>
      <xdr:colOff>571500</xdr:colOff>
      <xdr:row>35</xdr:row>
      <xdr:rowOff>38100</xdr:rowOff>
    </xdr:from>
    <xdr:to>
      <xdr:col>3</xdr:col>
      <xdr:colOff>1257300</xdr:colOff>
      <xdr:row>37</xdr:row>
      <xdr:rowOff>74250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BF4E5E8B-5B14-4CB2-9DBF-318CDC2B927C}"/>
            </a:ext>
          </a:extLst>
        </xdr:cNvPr>
        <xdr:cNvSpPr/>
      </xdr:nvSpPr>
      <xdr:spPr>
        <a:xfrm>
          <a:off x="1981200" y="3600450"/>
          <a:ext cx="685800" cy="36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nl-NL" sz="1100">
              <a:solidFill>
                <a:srgbClr val="B75F1B"/>
              </a:solidFill>
              <a:latin typeface="Segoe UI" panose="020B0502040204020203" pitchFamily="34" charset="0"/>
              <a:cs typeface="Segoe UI" panose="020B0502040204020203" pitchFamily="34" charset="0"/>
            </a:rPr>
            <a:t>2e jaar</a:t>
          </a:r>
        </a:p>
      </xdr:txBody>
    </xdr:sp>
    <xdr:clientData/>
  </xdr:twoCellAnchor>
  <xdr:twoCellAnchor>
    <xdr:from>
      <xdr:col>3</xdr:col>
      <xdr:colOff>1285874</xdr:colOff>
      <xdr:row>35</xdr:row>
      <xdr:rowOff>38100</xdr:rowOff>
    </xdr:from>
    <xdr:to>
      <xdr:col>6</xdr:col>
      <xdr:colOff>676274</xdr:colOff>
      <xdr:row>37</xdr:row>
      <xdr:rowOff>133350</xdr:rowOff>
    </xdr:to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46C0A39E-7A0C-450C-A46F-1354064346DA}"/>
            </a:ext>
          </a:extLst>
        </xdr:cNvPr>
        <xdr:cNvSpPr/>
      </xdr:nvSpPr>
      <xdr:spPr>
        <a:xfrm>
          <a:off x="2695574" y="7800975"/>
          <a:ext cx="1419225" cy="419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nl-NL" sz="1100">
              <a:solidFill>
                <a:srgbClr val="B75F1B"/>
              </a:solidFill>
              <a:latin typeface="Segoe UI" panose="020B0502040204020203" pitchFamily="34" charset="0"/>
              <a:cs typeface="Segoe UI" panose="020B0502040204020203" pitchFamily="34" charset="0"/>
            </a:rPr>
            <a:t>vanaf jaar 3 </a:t>
          </a:r>
        </a:p>
        <a:p>
          <a:pPr algn="ctr"/>
          <a:r>
            <a:rPr lang="nl-NL" sz="1100">
              <a:solidFill>
                <a:srgbClr val="B75F1B"/>
              </a:solidFill>
              <a:latin typeface="Segoe UI" panose="020B0502040204020203" pitchFamily="34" charset="0"/>
              <a:cs typeface="Segoe UI" panose="020B0502040204020203" pitchFamily="34" charset="0"/>
            </a:rPr>
            <a:t>(max 24 maanden)</a:t>
          </a:r>
        </a:p>
      </xdr:txBody>
    </xdr:sp>
    <xdr:clientData/>
  </xdr:twoCellAnchor>
  <xdr:twoCellAnchor>
    <xdr:from>
      <xdr:col>6</xdr:col>
      <xdr:colOff>695324</xdr:colOff>
      <xdr:row>35</xdr:row>
      <xdr:rowOff>38100</xdr:rowOff>
    </xdr:from>
    <xdr:to>
      <xdr:col>9</xdr:col>
      <xdr:colOff>1485900</xdr:colOff>
      <xdr:row>37</xdr:row>
      <xdr:rowOff>74250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69A734A5-0297-47D4-A544-DF797DEE4C5E}"/>
            </a:ext>
          </a:extLst>
        </xdr:cNvPr>
        <xdr:cNvSpPr/>
      </xdr:nvSpPr>
      <xdr:spPr>
        <a:xfrm>
          <a:off x="4133849" y="3600450"/>
          <a:ext cx="2819401" cy="36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nl-NL" sz="1100">
              <a:solidFill>
                <a:srgbClr val="B75F1B"/>
              </a:solidFill>
              <a:latin typeface="Segoe UI" panose="020B0502040204020203" pitchFamily="34" charset="0"/>
              <a:cs typeface="Segoe UI" panose="020B0502040204020203" pitchFamily="34" charset="0"/>
            </a:rPr>
            <a:t>tot AOW-leeftijd</a:t>
          </a:r>
        </a:p>
      </xdr:txBody>
    </xdr:sp>
    <xdr:clientData/>
  </xdr:twoCellAnchor>
  <xdr:twoCellAnchor>
    <xdr:from>
      <xdr:col>1</xdr:col>
      <xdr:colOff>161924</xdr:colOff>
      <xdr:row>51</xdr:row>
      <xdr:rowOff>76200</xdr:rowOff>
    </xdr:from>
    <xdr:to>
      <xdr:col>10</xdr:col>
      <xdr:colOff>9524</xdr:colOff>
      <xdr:row>68</xdr:row>
      <xdr:rowOff>66675</xdr:rowOff>
    </xdr:to>
    <xdr:graphicFrame macro="">
      <xdr:nvGraphicFramePr>
        <xdr:cNvPr id="13" name="Grafiek 12">
          <a:extLst>
            <a:ext uri="{FF2B5EF4-FFF2-40B4-BE49-F238E27FC236}">
              <a16:creationId xmlns:a16="http://schemas.microsoft.com/office/drawing/2014/main" id="{3CBB8A5C-9748-40CB-B24B-A7B2068C4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571500</xdr:colOff>
      <xdr:row>51</xdr:row>
      <xdr:rowOff>142875</xdr:rowOff>
    </xdr:from>
    <xdr:to>
      <xdr:col>3</xdr:col>
      <xdr:colOff>581025</xdr:colOff>
      <xdr:row>68</xdr:row>
      <xdr:rowOff>38100</xdr:rowOff>
    </xdr:to>
    <xdr:cxnSp macro="">
      <xdr:nvCxnSpPr>
        <xdr:cNvPr id="14" name="Rechte verbindingslijn 13">
          <a:extLst>
            <a:ext uri="{FF2B5EF4-FFF2-40B4-BE49-F238E27FC236}">
              <a16:creationId xmlns:a16="http://schemas.microsoft.com/office/drawing/2014/main" id="{DED5C6C5-3E4B-4E5C-BA7F-387EA5684F5E}"/>
            </a:ext>
          </a:extLst>
        </xdr:cNvPr>
        <xdr:cNvCxnSpPr/>
      </xdr:nvCxnSpPr>
      <xdr:spPr>
        <a:xfrm flipH="1">
          <a:off x="1981200" y="10887075"/>
          <a:ext cx="9525" cy="264795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1323975</xdr:colOff>
      <xdr:row>52</xdr:row>
      <xdr:rowOff>0</xdr:rowOff>
    </xdr:from>
    <xdr:to>
      <xdr:col>3</xdr:col>
      <xdr:colOff>1333500</xdr:colOff>
      <xdr:row>68</xdr:row>
      <xdr:rowOff>57150</xdr:rowOff>
    </xdr:to>
    <xdr:cxnSp macro="">
      <xdr:nvCxnSpPr>
        <xdr:cNvPr id="15" name="Rechte verbindingslijn 14">
          <a:extLst>
            <a:ext uri="{FF2B5EF4-FFF2-40B4-BE49-F238E27FC236}">
              <a16:creationId xmlns:a16="http://schemas.microsoft.com/office/drawing/2014/main" id="{81ACC07D-B2B4-47B1-9E35-0D46B9342070}"/>
            </a:ext>
          </a:extLst>
        </xdr:cNvPr>
        <xdr:cNvCxnSpPr/>
      </xdr:nvCxnSpPr>
      <xdr:spPr>
        <a:xfrm flipH="1">
          <a:off x="2733675" y="10906125"/>
          <a:ext cx="9525" cy="264795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695325</xdr:colOff>
      <xdr:row>52</xdr:row>
      <xdr:rowOff>152400</xdr:rowOff>
    </xdr:from>
    <xdr:to>
      <xdr:col>6</xdr:col>
      <xdr:colOff>704850</xdr:colOff>
      <xdr:row>69</xdr:row>
      <xdr:rowOff>47625</xdr:rowOff>
    </xdr:to>
    <xdr:cxnSp macro="">
      <xdr:nvCxnSpPr>
        <xdr:cNvPr id="16" name="Rechte verbindingslijn 15">
          <a:extLst>
            <a:ext uri="{FF2B5EF4-FFF2-40B4-BE49-F238E27FC236}">
              <a16:creationId xmlns:a16="http://schemas.microsoft.com/office/drawing/2014/main" id="{3E85D546-3D81-48AA-94FC-9F1CBC441FA7}"/>
            </a:ext>
          </a:extLst>
        </xdr:cNvPr>
        <xdr:cNvCxnSpPr/>
      </xdr:nvCxnSpPr>
      <xdr:spPr>
        <a:xfrm flipH="1">
          <a:off x="4200525" y="11058525"/>
          <a:ext cx="9525" cy="264795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</xdr:colOff>
      <xdr:row>68</xdr:row>
      <xdr:rowOff>38100</xdr:rowOff>
    </xdr:from>
    <xdr:to>
      <xdr:col>3</xdr:col>
      <xdr:colOff>552450</xdr:colOff>
      <xdr:row>70</xdr:row>
      <xdr:rowOff>74250</xdr:rowOff>
    </xdr:to>
    <xdr:sp macro="" textlink="">
      <xdr:nvSpPr>
        <xdr:cNvPr id="17" name="Rechthoek 16">
          <a:extLst>
            <a:ext uri="{FF2B5EF4-FFF2-40B4-BE49-F238E27FC236}">
              <a16:creationId xmlns:a16="http://schemas.microsoft.com/office/drawing/2014/main" id="{7AAD734E-F133-4292-8566-1A55ACC6DF17}"/>
            </a:ext>
          </a:extLst>
        </xdr:cNvPr>
        <xdr:cNvSpPr/>
      </xdr:nvSpPr>
      <xdr:spPr>
        <a:xfrm>
          <a:off x="1276350" y="3600450"/>
          <a:ext cx="685800" cy="36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nl-NL" sz="1100">
              <a:solidFill>
                <a:srgbClr val="B75F1B"/>
              </a:solidFill>
              <a:latin typeface="Segoe UI" panose="020B0502040204020203" pitchFamily="34" charset="0"/>
              <a:cs typeface="Segoe UI" panose="020B0502040204020203" pitchFamily="34" charset="0"/>
            </a:rPr>
            <a:t>1e jaar</a:t>
          </a:r>
        </a:p>
      </xdr:txBody>
    </xdr:sp>
    <xdr:clientData/>
  </xdr:twoCellAnchor>
  <xdr:twoCellAnchor>
    <xdr:from>
      <xdr:col>3</xdr:col>
      <xdr:colOff>571500</xdr:colOff>
      <xdr:row>68</xdr:row>
      <xdr:rowOff>38100</xdr:rowOff>
    </xdr:from>
    <xdr:to>
      <xdr:col>3</xdr:col>
      <xdr:colOff>1257300</xdr:colOff>
      <xdr:row>70</xdr:row>
      <xdr:rowOff>74250</xdr:rowOff>
    </xdr:to>
    <xdr:sp macro="" textlink="">
      <xdr:nvSpPr>
        <xdr:cNvPr id="18" name="Rechthoek 17">
          <a:extLst>
            <a:ext uri="{FF2B5EF4-FFF2-40B4-BE49-F238E27FC236}">
              <a16:creationId xmlns:a16="http://schemas.microsoft.com/office/drawing/2014/main" id="{F0B101BF-8961-4A06-B59C-9EE73B2F9CE5}"/>
            </a:ext>
          </a:extLst>
        </xdr:cNvPr>
        <xdr:cNvSpPr/>
      </xdr:nvSpPr>
      <xdr:spPr>
        <a:xfrm>
          <a:off x="1981200" y="3600450"/>
          <a:ext cx="685800" cy="36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nl-NL" sz="1100">
              <a:solidFill>
                <a:srgbClr val="B75F1B"/>
              </a:solidFill>
              <a:latin typeface="Segoe UI" panose="020B0502040204020203" pitchFamily="34" charset="0"/>
              <a:cs typeface="Segoe UI" panose="020B0502040204020203" pitchFamily="34" charset="0"/>
            </a:rPr>
            <a:t>2e jaar</a:t>
          </a:r>
        </a:p>
      </xdr:txBody>
    </xdr:sp>
    <xdr:clientData/>
  </xdr:twoCellAnchor>
  <xdr:twoCellAnchor>
    <xdr:from>
      <xdr:col>3</xdr:col>
      <xdr:colOff>1285874</xdr:colOff>
      <xdr:row>68</xdr:row>
      <xdr:rowOff>38100</xdr:rowOff>
    </xdr:from>
    <xdr:to>
      <xdr:col>6</xdr:col>
      <xdr:colOff>676274</xdr:colOff>
      <xdr:row>70</xdr:row>
      <xdr:rowOff>152400</xdr:rowOff>
    </xdr:to>
    <xdr:sp macro="" textlink="">
      <xdr:nvSpPr>
        <xdr:cNvPr id="19" name="Rechthoek 18">
          <a:extLst>
            <a:ext uri="{FF2B5EF4-FFF2-40B4-BE49-F238E27FC236}">
              <a16:creationId xmlns:a16="http://schemas.microsoft.com/office/drawing/2014/main" id="{21A95DE5-5B19-4043-8A99-B7356E45BA10}"/>
            </a:ext>
          </a:extLst>
        </xdr:cNvPr>
        <xdr:cNvSpPr/>
      </xdr:nvSpPr>
      <xdr:spPr>
        <a:xfrm>
          <a:off x="2695574" y="13173075"/>
          <a:ext cx="1419225" cy="4381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nl-NL" sz="1100">
              <a:solidFill>
                <a:srgbClr val="B75F1B"/>
              </a:solidFill>
              <a:latin typeface="Segoe UI" panose="020B0502040204020203" pitchFamily="34" charset="0"/>
              <a:cs typeface="Segoe UI" panose="020B0502040204020203" pitchFamily="34" charset="0"/>
            </a:rPr>
            <a:t>vanaf jaar 3 </a:t>
          </a:r>
        </a:p>
        <a:p>
          <a:pPr algn="ctr"/>
          <a:r>
            <a:rPr lang="nl-NL" sz="1100">
              <a:solidFill>
                <a:srgbClr val="B75F1B"/>
              </a:solidFill>
              <a:latin typeface="Segoe UI" panose="020B0502040204020203" pitchFamily="34" charset="0"/>
              <a:cs typeface="Segoe UI" panose="020B0502040204020203" pitchFamily="34" charset="0"/>
            </a:rPr>
            <a:t>(max 24 maanden)</a:t>
          </a:r>
        </a:p>
      </xdr:txBody>
    </xdr:sp>
    <xdr:clientData/>
  </xdr:twoCellAnchor>
  <xdr:twoCellAnchor>
    <xdr:from>
      <xdr:col>6</xdr:col>
      <xdr:colOff>695324</xdr:colOff>
      <xdr:row>68</xdr:row>
      <xdr:rowOff>38100</xdr:rowOff>
    </xdr:from>
    <xdr:to>
      <xdr:col>9</xdr:col>
      <xdr:colOff>1485900</xdr:colOff>
      <xdr:row>70</xdr:row>
      <xdr:rowOff>74250</xdr:rowOff>
    </xdr:to>
    <xdr:sp macro="" textlink="">
      <xdr:nvSpPr>
        <xdr:cNvPr id="20" name="Rechthoek 19">
          <a:extLst>
            <a:ext uri="{FF2B5EF4-FFF2-40B4-BE49-F238E27FC236}">
              <a16:creationId xmlns:a16="http://schemas.microsoft.com/office/drawing/2014/main" id="{66E72600-6683-421E-9FBA-B1F4BEC137FE}"/>
            </a:ext>
          </a:extLst>
        </xdr:cNvPr>
        <xdr:cNvSpPr/>
      </xdr:nvSpPr>
      <xdr:spPr>
        <a:xfrm>
          <a:off x="4133849" y="3600450"/>
          <a:ext cx="2819401" cy="36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nl-NL" sz="1100">
              <a:solidFill>
                <a:srgbClr val="B75F1B"/>
              </a:solidFill>
              <a:latin typeface="Segoe UI" panose="020B0502040204020203" pitchFamily="34" charset="0"/>
              <a:cs typeface="Segoe UI" panose="020B0502040204020203" pitchFamily="34" charset="0"/>
            </a:rPr>
            <a:t>tot AOW-leeftijd</a:t>
          </a:r>
        </a:p>
      </xdr:txBody>
    </xdr:sp>
    <xdr:clientData/>
  </xdr:twoCellAnchor>
  <xdr:twoCellAnchor>
    <xdr:from>
      <xdr:col>0</xdr:col>
      <xdr:colOff>180975</xdr:colOff>
      <xdr:row>0</xdr:row>
      <xdr:rowOff>636980</xdr:rowOff>
    </xdr:from>
    <xdr:to>
      <xdr:col>10</xdr:col>
      <xdr:colOff>484635</xdr:colOff>
      <xdr:row>3</xdr:row>
      <xdr:rowOff>87923</xdr:rowOff>
    </xdr:to>
    <xdr:sp macro="" textlink="">
      <xdr:nvSpPr>
        <xdr:cNvPr id="26" name="Vrije vorm: vorm 25">
          <a:extLst>
            <a:ext uri="{FF2B5EF4-FFF2-40B4-BE49-F238E27FC236}">
              <a16:creationId xmlns:a16="http://schemas.microsoft.com/office/drawing/2014/main" id="{1F7189E2-0FC6-96CB-8605-6AB11D0C7719}"/>
            </a:ext>
          </a:extLst>
        </xdr:cNvPr>
        <xdr:cNvSpPr/>
      </xdr:nvSpPr>
      <xdr:spPr>
        <a:xfrm>
          <a:off x="180975" y="636980"/>
          <a:ext cx="7418835" cy="670143"/>
        </a:xfrm>
        <a:custGeom>
          <a:avLst/>
          <a:gdLst>
            <a:gd name="connsiteX0" fmla="*/ 65362 w 7418835"/>
            <a:gd name="connsiteY0" fmla="*/ 67870 h 670143"/>
            <a:gd name="connsiteX1" fmla="*/ 55837 w 7418835"/>
            <a:gd name="connsiteY1" fmla="*/ 220270 h 670143"/>
            <a:gd name="connsiteX2" fmla="*/ 65362 w 7418835"/>
            <a:gd name="connsiteY2" fmla="*/ 401245 h 670143"/>
            <a:gd name="connsiteX3" fmla="*/ 93937 w 7418835"/>
            <a:gd name="connsiteY3" fmla="*/ 410770 h 670143"/>
            <a:gd name="connsiteX4" fmla="*/ 532087 w 7418835"/>
            <a:gd name="connsiteY4" fmla="*/ 534595 h 670143"/>
            <a:gd name="connsiteX5" fmla="*/ 1389337 w 7418835"/>
            <a:gd name="connsiteY5" fmla="*/ 467920 h 670143"/>
            <a:gd name="connsiteX6" fmla="*/ 2465662 w 7418835"/>
            <a:gd name="connsiteY6" fmla="*/ 239320 h 670143"/>
            <a:gd name="connsiteX7" fmla="*/ 3399112 w 7418835"/>
            <a:gd name="connsiteY7" fmla="*/ 153595 h 670143"/>
            <a:gd name="connsiteX8" fmla="*/ 4427812 w 7418835"/>
            <a:gd name="connsiteY8" fmla="*/ 305995 h 670143"/>
            <a:gd name="connsiteX9" fmla="*/ 5123137 w 7418835"/>
            <a:gd name="connsiteY9" fmla="*/ 534595 h 670143"/>
            <a:gd name="connsiteX10" fmla="*/ 5666062 w 7418835"/>
            <a:gd name="connsiteY10" fmla="*/ 667945 h 670143"/>
            <a:gd name="connsiteX11" fmla="*/ 6389962 w 7418835"/>
            <a:gd name="connsiteY11" fmla="*/ 429820 h 670143"/>
            <a:gd name="connsiteX12" fmla="*/ 6818587 w 7418835"/>
            <a:gd name="connsiteY12" fmla="*/ 125020 h 670143"/>
            <a:gd name="connsiteX13" fmla="*/ 7361512 w 7418835"/>
            <a:gd name="connsiteY13" fmla="*/ 201220 h 670143"/>
            <a:gd name="connsiteX14" fmla="*/ 7371037 w 7418835"/>
            <a:gd name="connsiteY14" fmla="*/ 144070 h 670143"/>
            <a:gd name="connsiteX15" fmla="*/ 7418662 w 7418835"/>
            <a:gd name="connsiteY15" fmla="*/ 58345 h 670143"/>
            <a:gd name="connsiteX16" fmla="*/ 7351987 w 7418835"/>
            <a:gd name="connsiteY16" fmla="*/ 39295 h 670143"/>
            <a:gd name="connsiteX17" fmla="*/ 6961462 w 7418835"/>
            <a:gd name="connsiteY17" fmla="*/ 20245 h 670143"/>
            <a:gd name="connsiteX18" fmla="*/ 6428062 w 7418835"/>
            <a:gd name="connsiteY18" fmla="*/ 353620 h 670143"/>
            <a:gd name="connsiteX19" fmla="*/ 5751787 w 7418835"/>
            <a:gd name="connsiteY19" fmla="*/ 553645 h 670143"/>
            <a:gd name="connsiteX20" fmla="*/ 4818337 w 7418835"/>
            <a:gd name="connsiteY20" fmla="*/ 410770 h 670143"/>
            <a:gd name="connsiteX21" fmla="*/ 4294462 w 7418835"/>
            <a:gd name="connsiteY21" fmla="*/ 248845 h 670143"/>
            <a:gd name="connsiteX22" fmla="*/ 3627712 w 7418835"/>
            <a:gd name="connsiteY22" fmla="*/ 86920 h 670143"/>
            <a:gd name="connsiteX23" fmla="*/ 3027637 w 7418835"/>
            <a:gd name="connsiteY23" fmla="*/ 86920 h 670143"/>
            <a:gd name="connsiteX24" fmla="*/ 2303737 w 7418835"/>
            <a:gd name="connsiteY24" fmla="*/ 229795 h 670143"/>
            <a:gd name="connsiteX25" fmla="*/ 1856062 w 7418835"/>
            <a:gd name="connsiteY25" fmla="*/ 344095 h 670143"/>
            <a:gd name="connsiteX26" fmla="*/ 903562 w 7418835"/>
            <a:gd name="connsiteY26" fmla="*/ 372670 h 670143"/>
            <a:gd name="connsiteX27" fmla="*/ 65362 w 7418835"/>
            <a:gd name="connsiteY27" fmla="*/ 67870 h 67014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</a:cxnLst>
          <a:rect l="l" t="t" r="r" b="b"/>
          <a:pathLst>
            <a:path w="7418835" h="670143">
              <a:moveTo>
                <a:pt x="65362" y="67870"/>
              </a:moveTo>
              <a:cubicBezTo>
                <a:pt x="-75925" y="42470"/>
                <a:pt x="55837" y="164708"/>
                <a:pt x="55837" y="220270"/>
              </a:cubicBezTo>
              <a:cubicBezTo>
                <a:pt x="55837" y="275832"/>
                <a:pt x="65362" y="401245"/>
                <a:pt x="65362" y="401245"/>
              </a:cubicBezTo>
              <a:cubicBezTo>
                <a:pt x="71712" y="432995"/>
                <a:pt x="93937" y="410770"/>
                <a:pt x="93937" y="410770"/>
              </a:cubicBezTo>
              <a:cubicBezTo>
                <a:pt x="171724" y="432995"/>
                <a:pt x="316187" y="525070"/>
                <a:pt x="532087" y="534595"/>
              </a:cubicBezTo>
              <a:cubicBezTo>
                <a:pt x="747987" y="544120"/>
                <a:pt x="1067075" y="517133"/>
                <a:pt x="1389337" y="467920"/>
              </a:cubicBezTo>
              <a:cubicBezTo>
                <a:pt x="1711600" y="418708"/>
                <a:pt x="2130700" y="291707"/>
                <a:pt x="2465662" y="239320"/>
              </a:cubicBezTo>
              <a:cubicBezTo>
                <a:pt x="2800624" y="186933"/>
                <a:pt x="3072087" y="142483"/>
                <a:pt x="3399112" y="153595"/>
              </a:cubicBezTo>
              <a:cubicBezTo>
                <a:pt x="3726137" y="164708"/>
                <a:pt x="4140475" y="242495"/>
                <a:pt x="4427812" y="305995"/>
              </a:cubicBezTo>
              <a:cubicBezTo>
                <a:pt x="4715149" y="369495"/>
                <a:pt x="4916762" y="474270"/>
                <a:pt x="5123137" y="534595"/>
              </a:cubicBezTo>
              <a:cubicBezTo>
                <a:pt x="5329512" y="594920"/>
                <a:pt x="5454925" y="685408"/>
                <a:pt x="5666062" y="667945"/>
              </a:cubicBezTo>
              <a:cubicBezTo>
                <a:pt x="5877200" y="650483"/>
                <a:pt x="6197875" y="520307"/>
                <a:pt x="6389962" y="429820"/>
              </a:cubicBezTo>
              <a:cubicBezTo>
                <a:pt x="6582049" y="339333"/>
                <a:pt x="6656662" y="163120"/>
                <a:pt x="6818587" y="125020"/>
              </a:cubicBezTo>
              <a:cubicBezTo>
                <a:pt x="6980512" y="86920"/>
                <a:pt x="7269437" y="198045"/>
                <a:pt x="7361512" y="201220"/>
              </a:cubicBezTo>
              <a:cubicBezTo>
                <a:pt x="7453587" y="204395"/>
                <a:pt x="7361512" y="167883"/>
                <a:pt x="7371037" y="144070"/>
              </a:cubicBezTo>
              <a:cubicBezTo>
                <a:pt x="7380562" y="120258"/>
                <a:pt x="7421837" y="75808"/>
                <a:pt x="7418662" y="58345"/>
              </a:cubicBezTo>
              <a:cubicBezTo>
                <a:pt x="7415487" y="40882"/>
                <a:pt x="7428187" y="45645"/>
                <a:pt x="7351987" y="39295"/>
              </a:cubicBezTo>
              <a:cubicBezTo>
                <a:pt x="7275787" y="32945"/>
                <a:pt x="7115450" y="-32143"/>
                <a:pt x="6961462" y="20245"/>
              </a:cubicBezTo>
              <a:cubicBezTo>
                <a:pt x="6807474" y="72633"/>
                <a:pt x="6629674" y="264720"/>
                <a:pt x="6428062" y="353620"/>
              </a:cubicBezTo>
              <a:cubicBezTo>
                <a:pt x="6226450" y="442520"/>
                <a:pt x="6020075" y="544120"/>
                <a:pt x="5751787" y="553645"/>
              </a:cubicBezTo>
              <a:cubicBezTo>
                <a:pt x="5483499" y="563170"/>
                <a:pt x="5061225" y="461570"/>
                <a:pt x="4818337" y="410770"/>
              </a:cubicBezTo>
              <a:cubicBezTo>
                <a:pt x="4575449" y="359970"/>
                <a:pt x="4492899" y="302820"/>
                <a:pt x="4294462" y="248845"/>
              </a:cubicBezTo>
              <a:cubicBezTo>
                <a:pt x="4096025" y="194870"/>
                <a:pt x="3838850" y="113908"/>
                <a:pt x="3627712" y="86920"/>
              </a:cubicBezTo>
              <a:cubicBezTo>
                <a:pt x="3416574" y="59932"/>
                <a:pt x="3248299" y="63108"/>
                <a:pt x="3027637" y="86920"/>
              </a:cubicBezTo>
              <a:cubicBezTo>
                <a:pt x="2806975" y="110732"/>
                <a:pt x="2499000" y="186933"/>
                <a:pt x="2303737" y="229795"/>
              </a:cubicBezTo>
              <a:cubicBezTo>
                <a:pt x="2108475" y="272658"/>
                <a:pt x="2089425" y="320283"/>
                <a:pt x="1856062" y="344095"/>
              </a:cubicBezTo>
              <a:cubicBezTo>
                <a:pt x="1622700" y="367908"/>
                <a:pt x="1202012" y="420295"/>
                <a:pt x="903562" y="372670"/>
              </a:cubicBezTo>
              <a:cubicBezTo>
                <a:pt x="605112" y="325045"/>
                <a:pt x="206649" y="93270"/>
                <a:pt x="65362" y="67870"/>
              </a:cubicBezTo>
              <a:close/>
            </a:path>
          </a:pathLst>
        </a:custGeom>
        <a:gradFill flip="none" rotWithShape="1">
          <a:gsLst>
            <a:gs pos="67000">
              <a:srgbClr val="B75F1B"/>
            </a:gs>
            <a:gs pos="81000">
              <a:srgbClr val="008295"/>
            </a:gs>
            <a:gs pos="50000">
              <a:srgbClr val="B75F1B"/>
            </a:gs>
            <a:gs pos="40000">
              <a:srgbClr val="944456"/>
            </a:gs>
            <a:gs pos="13000">
              <a:srgbClr val="B75F1B"/>
            </a:gs>
            <a:gs pos="15000">
              <a:srgbClr val="944456"/>
            </a:gs>
            <a:gs pos="100000">
              <a:srgbClr val="008295"/>
            </a:gs>
          </a:gsLst>
          <a:lin ang="108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10</xdr:col>
      <xdr:colOff>409576</xdr:colOff>
      <xdr:row>0</xdr:row>
      <xdr:rowOff>133351</xdr:rowOff>
    </xdr:from>
    <xdr:to>
      <xdr:col>10</xdr:col>
      <xdr:colOff>657226</xdr:colOff>
      <xdr:row>2</xdr:row>
      <xdr:rowOff>66676</xdr:rowOff>
    </xdr:to>
    <xdr:sp macro="" textlink="">
      <xdr:nvSpPr>
        <xdr:cNvPr id="27" name="Rechthoek 26">
          <a:extLst>
            <a:ext uri="{FF2B5EF4-FFF2-40B4-BE49-F238E27FC236}">
              <a16:creationId xmlns:a16="http://schemas.microsoft.com/office/drawing/2014/main" id="{B8F5AB5A-1CDF-5184-57A9-36B450E95A82}"/>
            </a:ext>
          </a:extLst>
        </xdr:cNvPr>
        <xdr:cNvSpPr/>
      </xdr:nvSpPr>
      <xdr:spPr>
        <a:xfrm>
          <a:off x="7724776" y="133351"/>
          <a:ext cx="247650" cy="9906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0</xdr:col>
      <xdr:colOff>295275</xdr:colOff>
      <xdr:row>3</xdr:row>
      <xdr:rowOff>133350</xdr:rowOff>
    </xdr:to>
    <xdr:sp macro="" textlink="">
      <xdr:nvSpPr>
        <xdr:cNvPr id="28" name="Rechthoek 27">
          <a:extLst>
            <a:ext uri="{FF2B5EF4-FFF2-40B4-BE49-F238E27FC236}">
              <a16:creationId xmlns:a16="http://schemas.microsoft.com/office/drawing/2014/main" id="{67B6EAD5-E434-4084-B79E-D2E378963585}"/>
            </a:ext>
          </a:extLst>
        </xdr:cNvPr>
        <xdr:cNvSpPr/>
      </xdr:nvSpPr>
      <xdr:spPr>
        <a:xfrm>
          <a:off x="0" y="1"/>
          <a:ext cx="295275" cy="135254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0</xdr:col>
      <xdr:colOff>66675</xdr:colOff>
      <xdr:row>0</xdr:row>
      <xdr:rowOff>152400</xdr:rowOff>
    </xdr:from>
    <xdr:to>
      <xdr:col>3</xdr:col>
      <xdr:colOff>800100</xdr:colOff>
      <xdr:row>0</xdr:row>
      <xdr:rowOff>723900</xdr:rowOff>
    </xdr:to>
    <xdr:pic>
      <xdr:nvPicPr>
        <xdr:cNvPr id="29" name="Afbeelding 28" descr="Logo-meander-medisch-centrum 12 - Concreet geeft vorm">
          <a:extLst>
            <a:ext uri="{FF2B5EF4-FFF2-40B4-BE49-F238E27FC236}">
              <a16:creationId xmlns:a16="http://schemas.microsoft.com/office/drawing/2014/main" id="{A2E1BD1D-A2A9-65FC-EED9-6D1B28624A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222" b="39111"/>
        <a:stretch/>
      </xdr:blipFill>
      <xdr:spPr bwMode="auto">
        <a:xfrm>
          <a:off x="66675" y="152400"/>
          <a:ext cx="214312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685800</xdr:colOff>
      <xdr:row>0</xdr:row>
      <xdr:rowOff>561975</xdr:rowOff>
    </xdr:from>
    <xdr:to>
      <xdr:col>8</xdr:col>
      <xdr:colOff>9525</xdr:colOff>
      <xdr:row>3</xdr:row>
      <xdr:rowOff>85725</xdr:rowOff>
    </xdr:to>
    <xdr:sp macro="" textlink="">
      <xdr:nvSpPr>
        <xdr:cNvPr id="32" name="Rechthoek: afgeronde hoeken 31">
          <a:extLst>
            <a:ext uri="{FF2B5EF4-FFF2-40B4-BE49-F238E27FC236}">
              <a16:creationId xmlns:a16="http://schemas.microsoft.com/office/drawing/2014/main" id="{94B84B67-1C1B-E9A6-0A50-BAA429CD9484}"/>
            </a:ext>
          </a:extLst>
        </xdr:cNvPr>
        <xdr:cNvSpPr/>
      </xdr:nvSpPr>
      <xdr:spPr>
        <a:xfrm>
          <a:off x="2095500" y="561975"/>
          <a:ext cx="3190875" cy="742950"/>
        </a:xfrm>
        <a:prstGeom prst="roundRect">
          <a:avLst>
            <a:gd name="adj" fmla="val 26667"/>
          </a:avLst>
        </a:prstGeom>
        <a:solidFill>
          <a:srgbClr val="FFFFFF">
            <a:alpha val="85098"/>
          </a:srgbClr>
        </a:solidFill>
        <a:ln>
          <a:solidFill>
            <a:srgbClr val="21415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b="1"/>
        </a:p>
      </xdr:txBody>
    </xdr:sp>
    <xdr:clientData/>
  </xdr:twoCellAnchor>
  <xdr:twoCellAnchor>
    <xdr:from>
      <xdr:col>3</xdr:col>
      <xdr:colOff>714375</xdr:colOff>
      <xdr:row>0</xdr:row>
      <xdr:rowOff>657225</xdr:rowOff>
    </xdr:from>
    <xdr:to>
      <xdr:col>8</xdr:col>
      <xdr:colOff>66675</xdr:colOff>
      <xdr:row>3</xdr:row>
      <xdr:rowOff>209550</xdr:rowOff>
    </xdr:to>
    <xdr:sp macro="" textlink="">
      <xdr:nvSpPr>
        <xdr:cNvPr id="33" name="Rechthoek 32">
          <a:extLst>
            <a:ext uri="{FF2B5EF4-FFF2-40B4-BE49-F238E27FC236}">
              <a16:creationId xmlns:a16="http://schemas.microsoft.com/office/drawing/2014/main" id="{5A7E7FBF-F46A-7931-8589-621757D0D069}"/>
            </a:ext>
          </a:extLst>
        </xdr:cNvPr>
        <xdr:cNvSpPr/>
      </xdr:nvSpPr>
      <xdr:spPr>
        <a:xfrm>
          <a:off x="2124075" y="657225"/>
          <a:ext cx="3219450" cy="771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lang="nl-NL" sz="1100" b="1">
              <a:solidFill>
                <a:srgbClr val="214159"/>
              </a:solidFill>
              <a:latin typeface="Segoe UI" panose="020B0502040204020203" pitchFamily="34" charset="0"/>
              <a:ea typeface="Open Sans" panose="020B0606030504020204" pitchFamily="34" charset="0"/>
              <a:cs typeface="Segoe UI" panose="020B0502040204020203" pitchFamily="34" charset="0"/>
            </a:rPr>
            <a:t>Extra zekerheid met onze nieuwe verzekering</a:t>
          </a:r>
        </a:p>
        <a:p>
          <a:pPr algn="l"/>
          <a:r>
            <a:rPr lang="nl-NL" sz="900" b="0">
              <a:solidFill>
                <a:srgbClr val="214159"/>
              </a:solidFill>
              <a:latin typeface="Segoe UI" panose="020B0502040204020203" pitchFamily="34" charset="0"/>
              <a:ea typeface="Open Sans" panose="020B0606030504020204" pitchFamily="34" charset="0"/>
              <a:cs typeface="Segoe UI" panose="020B0502040204020203" pitchFamily="34" charset="0"/>
            </a:rPr>
            <a:t>Vul je loon hieronder in en krijg een indicatie van je inkomen tijdens ziekte.</a:t>
          </a:r>
        </a:p>
      </xdr:txBody>
    </xdr:sp>
    <xdr:clientData/>
  </xdr:twoCellAnchor>
  <xdr:twoCellAnchor>
    <xdr:from>
      <xdr:col>0</xdr:col>
      <xdr:colOff>441822</xdr:colOff>
      <xdr:row>4</xdr:row>
      <xdr:rowOff>53403</xdr:rowOff>
    </xdr:from>
    <xdr:to>
      <xdr:col>0</xdr:col>
      <xdr:colOff>520202</xdr:colOff>
      <xdr:row>4</xdr:row>
      <xdr:rowOff>137097</xdr:rowOff>
    </xdr:to>
    <xdr:sp macro="" textlink="">
      <xdr:nvSpPr>
        <xdr:cNvPr id="36" name="Ovaal 35">
          <a:extLst>
            <a:ext uri="{FF2B5EF4-FFF2-40B4-BE49-F238E27FC236}">
              <a16:creationId xmlns:a16="http://schemas.microsoft.com/office/drawing/2014/main" id="{84E079D3-0E62-8BEF-2833-5142577678C2}"/>
            </a:ext>
          </a:extLst>
        </xdr:cNvPr>
        <xdr:cNvSpPr/>
      </xdr:nvSpPr>
      <xdr:spPr>
        <a:xfrm>
          <a:off x="441822" y="1844103"/>
          <a:ext cx="78380" cy="83694"/>
        </a:xfrm>
        <a:prstGeom prst="ellipse">
          <a:avLst/>
        </a:prstGeom>
        <a:solidFill>
          <a:srgbClr val="B75F1B"/>
        </a:solidFill>
        <a:ln>
          <a:solidFill>
            <a:srgbClr val="B75F1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0</xdr:col>
      <xdr:colOff>495301</xdr:colOff>
      <xdr:row>11</xdr:row>
      <xdr:rowOff>47625</xdr:rowOff>
    </xdr:from>
    <xdr:to>
      <xdr:col>1</xdr:col>
      <xdr:colOff>564995</xdr:colOff>
      <xdr:row>15</xdr:row>
      <xdr:rowOff>76200</xdr:rowOff>
    </xdr:to>
    <xdr:pic>
      <xdr:nvPicPr>
        <xdr:cNvPr id="37" name="Afbeelding 36" descr="Meander Medisch Centrum | Amersfoort">
          <a:extLst>
            <a:ext uri="{FF2B5EF4-FFF2-40B4-BE49-F238E27FC236}">
              <a16:creationId xmlns:a16="http://schemas.microsoft.com/office/drawing/2014/main" id="{E6DA824E-47F6-8B6A-3F8E-DE3374CFA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3476625"/>
          <a:ext cx="679294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495301</xdr:colOff>
      <xdr:row>44</xdr:row>
      <xdr:rowOff>38100</xdr:rowOff>
    </xdr:from>
    <xdr:ext cx="679294" cy="676275"/>
    <xdr:pic>
      <xdr:nvPicPr>
        <xdr:cNvPr id="38" name="Afbeelding 37" descr="Meander Medisch Centrum | Amersfoort">
          <a:extLst>
            <a:ext uri="{FF2B5EF4-FFF2-40B4-BE49-F238E27FC236}">
              <a16:creationId xmlns:a16="http://schemas.microsoft.com/office/drawing/2014/main" id="{A77A4D3E-DC70-48FD-92B1-A58AC3DD2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9496425"/>
          <a:ext cx="679294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161924</xdr:colOff>
      <xdr:row>84</xdr:row>
      <xdr:rowOff>76200</xdr:rowOff>
    </xdr:from>
    <xdr:to>
      <xdr:col>10</xdr:col>
      <xdr:colOff>9524</xdr:colOff>
      <xdr:row>101</xdr:row>
      <xdr:rowOff>66675</xdr:rowOff>
    </xdr:to>
    <xdr:graphicFrame macro="">
      <xdr:nvGraphicFramePr>
        <xdr:cNvPr id="39" name="Grafiek 38">
          <a:extLst>
            <a:ext uri="{FF2B5EF4-FFF2-40B4-BE49-F238E27FC236}">
              <a16:creationId xmlns:a16="http://schemas.microsoft.com/office/drawing/2014/main" id="{C5FECA31-EEE8-4D32-9289-AB240F0E0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571500</xdr:colOff>
      <xdr:row>84</xdr:row>
      <xdr:rowOff>142875</xdr:rowOff>
    </xdr:from>
    <xdr:to>
      <xdr:col>3</xdr:col>
      <xdr:colOff>581025</xdr:colOff>
      <xdr:row>101</xdr:row>
      <xdr:rowOff>38100</xdr:rowOff>
    </xdr:to>
    <xdr:cxnSp macro="">
      <xdr:nvCxnSpPr>
        <xdr:cNvPr id="40" name="Rechte verbindingslijn 39">
          <a:extLst>
            <a:ext uri="{FF2B5EF4-FFF2-40B4-BE49-F238E27FC236}">
              <a16:creationId xmlns:a16="http://schemas.microsoft.com/office/drawing/2014/main" id="{C2A7DA44-30D5-44A6-93F3-B44E3B2F4D1F}"/>
            </a:ext>
          </a:extLst>
        </xdr:cNvPr>
        <xdr:cNvCxnSpPr/>
      </xdr:nvCxnSpPr>
      <xdr:spPr>
        <a:xfrm flipH="1">
          <a:off x="1981200" y="16421100"/>
          <a:ext cx="9525" cy="264795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1314450</xdr:colOff>
      <xdr:row>85</xdr:row>
      <xdr:rowOff>0</xdr:rowOff>
    </xdr:from>
    <xdr:to>
      <xdr:col>3</xdr:col>
      <xdr:colOff>1323975</xdr:colOff>
      <xdr:row>101</xdr:row>
      <xdr:rowOff>57150</xdr:rowOff>
    </xdr:to>
    <xdr:cxnSp macro="">
      <xdr:nvCxnSpPr>
        <xdr:cNvPr id="41" name="Rechte verbindingslijn 40">
          <a:extLst>
            <a:ext uri="{FF2B5EF4-FFF2-40B4-BE49-F238E27FC236}">
              <a16:creationId xmlns:a16="http://schemas.microsoft.com/office/drawing/2014/main" id="{3FF8150C-163B-4458-AE19-14B2B6CD1109}"/>
            </a:ext>
          </a:extLst>
        </xdr:cNvPr>
        <xdr:cNvCxnSpPr/>
      </xdr:nvCxnSpPr>
      <xdr:spPr>
        <a:xfrm flipH="1">
          <a:off x="2724150" y="16440150"/>
          <a:ext cx="9525" cy="264795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695325</xdr:colOff>
      <xdr:row>85</xdr:row>
      <xdr:rowOff>152400</xdr:rowOff>
    </xdr:from>
    <xdr:to>
      <xdr:col>6</xdr:col>
      <xdr:colOff>704850</xdr:colOff>
      <xdr:row>102</xdr:row>
      <xdr:rowOff>47625</xdr:rowOff>
    </xdr:to>
    <xdr:cxnSp macro="">
      <xdr:nvCxnSpPr>
        <xdr:cNvPr id="42" name="Rechte verbindingslijn 41">
          <a:extLst>
            <a:ext uri="{FF2B5EF4-FFF2-40B4-BE49-F238E27FC236}">
              <a16:creationId xmlns:a16="http://schemas.microsoft.com/office/drawing/2014/main" id="{16E3FE71-F62F-49D7-A5D5-82B17467B6EB}"/>
            </a:ext>
          </a:extLst>
        </xdr:cNvPr>
        <xdr:cNvCxnSpPr/>
      </xdr:nvCxnSpPr>
      <xdr:spPr>
        <a:xfrm flipH="1">
          <a:off x="4200525" y="16592550"/>
          <a:ext cx="9525" cy="264795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</xdr:colOff>
      <xdr:row>101</xdr:row>
      <xdr:rowOff>38100</xdr:rowOff>
    </xdr:from>
    <xdr:to>
      <xdr:col>3</xdr:col>
      <xdr:colOff>552450</xdr:colOff>
      <xdr:row>103</xdr:row>
      <xdr:rowOff>74250</xdr:rowOff>
    </xdr:to>
    <xdr:sp macro="" textlink="">
      <xdr:nvSpPr>
        <xdr:cNvPr id="43" name="Rechthoek 42">
          <a:extLst>
            <a:ext uri="{FF2B5EF4-FFF2-40B4-BE49-F238E27FC236}">
              <a16:creationId xmlns:a16="http://schemas.microsoft.com/office/drawing/2014/main" id="{689820A8-C064-40C9-92D3-FECAD53DBB62}"/>
            </a:ext>
          </a:extLst>
        </xdr:cNvPr>
        <xdr:cNvSpPr/>
      </xdr:nvSpPr>
      <xdr:spPr>
        <a:xfrm>
          <a:off x="1276350" y="13096875"/>
          <a:ext cx="685800" cy="36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nl-NL" sz="1100">
              <a:solidFill>
                <a:srgbClr val="B75F1B"/>
              </a:solidFill>
              <a:latin typeface="Segoe UI" panose="020B0502040204020203" pitchFamily="34" charset="0"/>
              <a:cs typeface="Segoe UI" panose="020B0502040204020203" pitchFamily="34" charset="0"/>
            </a:rPr>
            <a:t>1e jaar</a:t>
          </a:r>
        </a:p>
      </xdr:txBody>
    </xdr:sp>
    <xdr:clientData/>
  </xdr:twoCellAnchor>
  <xdr:twoCellAnchor>
    <xdr:from>
      <xdr:col>3</xdr:col>
      <xdr:colOff>571500</xdr:colOff>
      <xdr:row>101</xdr:row>
      <xdr:rowOff>38100</xdr:rowOff>
    </xdr:from>
    <xdr:to>
      <xdr:col>3</xdr:col>
      <xdr:colOff>1257300</xdr:colOff>
      <xdr:row>103</xdr:row>
      <xdr:rowOff>74250</xdr:rowOff>
    </xdr:to>
    <xdr:sp macro="" textlink="">
      <xdr:nvSpPr>
        <xdr:cNvPr id="44" name="Rechthoek 43">
          <a:extLst>
            <a:ext uri="{FF2B5EF4-FFF2-40B4-BE49-F238E27FC236}">
              <a16:creationId xmlns:a16="http://schemas.microsoft.com/office/drawing/2014/main" id="{B920FF6A-7D8C-4AAB-B538-34B3EBDF8720}"/>
            </a:ext>
          </a:extLst>
        </xdr:cNvPr>
        <xdr:cNvSpPr/>
      </xdr:nvSpPr>
      <xdr:spPr>
        <a:xfrm>
          <a:off x="1981200" y="13096875"/>
          <a:ext cx="685800" cy="36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nl-NL" sz="1100">
              <a:solidFill>
                <a:srgbClr val="B75F1B"/>
              </a:solidFill>
              <a:latin typeface="Segoe UI" panose="020B0502040204020203" pitchFamily="34" charset="0"/>
              <a:cs typeface="Segoe UI" panose="020B0502040204020203" pitchFamily="34" charset="0"/>
            </a:rPr>
            <a:t>2e jaar</a:t>
          </a:r>
        </a:p>
      </xdr:txBody>
    </xdr:sp>
    <xdr:clientData/>
  </xdr:twoCellAnchor>
  <xdr:twoCellAnchor>
    <xdr:from>
      <xdr:col>3</xdr:col>
      <xdr:colOff>1285874</xdr:colOff>
      <xdr:row>101</xdr:row>
      <xdr:rowOff>38100</xdr:rowOff>
    </xdr:from>
    <xdr:to>
      <xdr:col>6</xdr:col>
      <xdr:colOff>676274</xdr:colOff>
      <xdr:row>104</xdr:row>
      <xdr:rowOff>9525</xdr:rowOff>
    </xdr:to>
    <xdr:sp macro="" textlink="">
      <xdr:nvSpPr>
        <xdr:cNvPr id="45" name="Rechthoek 44">
          <a:extLst>
            <a:ext uri="{FF2B5EF4-FFF2-40B4-BE49-F238E27FC236}">
              <a16:creationId xmlns:a16="http://schemas.microsoft.com/office/drawing/2014/main" id="{F7A9EAE5-803B-42A6-9EFA-1CBFE47A6A3E}"/>
            </a:ext>
          </a:extLst>
        </xdr:cNvPr>
        <xdr:cNvSpPr/>
      </xdr:nvSpPr>
      <xdr:spPr>
        <a:xfrm>
          <a:off x="2695574" y="18526125"/>
          <a:ext cx="1419225" cy="457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nl-NL" sz="1100">
              <a:solidFill>
                <a:srgbClr val="B75F1B"/>
              </a:solidFill>
              <a:latin typeface="Segoe UI" panose="020B0502040204020203" pitchFamily="34" charset="0"/>
              <a:cs typeface="Segoe UI" panose="020B0502040204020203" pitchFamily="34" charset="0"/>
            </a:rPr>
            <a:t>vanaf jaar 3 </a:t>
          </a:r>
        </a:p>
        <a:p>
          <a:pPr algn="ctr"/>
          <a:r>
            <a:rPr lang="nl-NL" sz="1100">
              <a:solidFill>
                <a:srgbClr val="B75F1B"/>
              </a:solidFill>
              <a:latin typeface="Segoe UI" panose="020B0502040204020203" pitchFamily="34" charset="0"/>
              <a:cs typeface="Segoe UI" panose="020B0502040204020203" pitchFamily="34" charset="0"/>
            </a:rPr>
            <a:t>(max 24 maanden)</a:t>
          </a:r>
        </a:p>
      </xdr:txBody>
    </xdr:sp>
    <xdr:clientData/>
  </xdr:twoCellAnchor>
  <xdr:twoCellAnchor>
    <xdr:from>
      <xdr:col>6</xdr:col>
      <xdr:colOff>695324</xdr:colOff>
      <xdr:row>101</xdr:row>
      <xdr:rowOff>38100</xdr:rowOff>
    </xdr:from>
    <xdr:to>
      <xdr:col>9</xdr:col>
      <xdr:colOff>1485900</xdr:colOff>
      <xdr:row>103</xdr:row>
      <xdr:rowOff>74250</xdr:rowOff>
    </xdr:to>
    <xdr:sp macro="" textlink="">
      <xdr:nvSpPr>
        <xdr:cNvPr id="46" name="Rechthoek 45">
          <a:extLst>
            <a:ext uri="{FF2B5EF4-FFF2-40B4-BE49-F238E27FC236}">
              <a16:creationId xmlns:a16="http://schemas.microsoft.com/office/drawing/2014/main" id="{A06C3B52-AD7F-45FB-9207-B75F72901C82}"/>
            </a:ext>
          </a:extLst>
        </xdr:cNvPr>
        <xdr:cNvSpPr/>
      </xdr:nvSpPr>
      <xdr:spPr>
        <a:xfrm>
          <a:off x="4133849" y="13096875"/>
          <a:ext cx="2819401" cy="36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nl-NL" sz="1100">
              <a:solidFill>
                <a:srgbClr val="B75F1B"/>
              </a:solidFill>
              <a:latin typeface="Segoe UI" panose="020B0502040204020203" pitchFamily="34" charset="0"/>
              <a:cs typeface="Segoe UI" panose="020B0502040204020203" pitchFamily="34" charset="0"/>
            </a:rPr>
            <a:t>tot AOW-leeftijd</a:t>
          </a:r>
        </a:p>
      </xdr:txBody>
    </xdr:sp>
    <xdr:clientData/>
  </xdr:twoCellAnchor>
  <xdr:oneCellAnchor>
    <xdr:from>
      <xdr:col>0</xdr:col>
      <xdr:colOff>495301</xdr:colOff>
      <xdr:row>77</xdr:row>
      <xdr:rowOff>142875</xdr:rowOff>
    </xdr:from>
    <xdr:ext cx="679294" cy="676275"/>
    <xdr:pic>
      <xdr:nvPicPr>
        <xdr:cNvPr id="47" name="Afbeelding 46" descr="Meander Medisch Centrum | Amersfoort">
          <a:extLst>
            <a:ext uri="{FF2B5EF4-FFF2-40B4-BE49-F238E27FC236}">
              <a16:creationId xmlns:a16="http://schemas.microsoft.com/office/drawing/2014/main" id="{B1C1D4C6-2B77-4572-A248-CFE629CA4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9229725"/>
          <a:ext cx="679294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591F9-2DAD-4EB6-BE3E-44D7602BBD2B}">
  <sheetPr codeName="Blad1"/>
  <dimension ref="B2:G239"/>
  <sheetViews>
    <sheetView workbookViewId="0">
      <selection activeCell="D46" sqref="D46"/>
    </sheetView>
  </sheetViews>
  <sheetFormatPr defaultRowHeight="12.75" x14ac:dyDescent="0.2"/>
  <cols>
    <col min="2" max="2" width="34" bestFit="1" customWidth="1"/>
    <col min="3" max="3" width="31.42578125" bestFit="1" customWidth="1"/>
    <col min="4" max="6" width="17.85546875" bestFit="1" customWidth="1"/>
  </cols>
  <sheetData>
    <row r="2" spans="2:7" ht="18" x14ac:dyDescent="0.35">
      <c r="B2" s="6" t="s">
        <v>5</v>
      </c>
      <c r="C2" s="9"/>
      <c r="D2" s="6">
        <v>2026</v>
      </c>
      <c r="E2" s="6"/>
      <c r="F2" s="6"/>
    </row>
    <row r="3" spans="2:7" ht="18" x14ac:dyDescent="0.35">
      <c r="B3" s="1"/>
      <c r="C3" s="1" t="s">
        <v>6</v>
      </c>
      <c r="D3" s="2">
        <v>29736</v>
      </c>
      <c r="E3" s="2"/>
      <c r="F3" s="2"/>
    </row>
    <row r="4" spans="2:7" ht="18" x14ac:dyDescent="0.35">
      <c r="B4" s="1"/>
      <c r="C4" s="1" t="s">
        <v>7</v>
      </c>
      <c r="D4" s="2">
        <v>79409.25</v>
      </c>
      <c r="E4" s="2"/>
      <c r="F4" s="2"/>
    </row>
    <row r="6" spans="2:7" ht="18" x14ac:dyDescent="0.35">
      <c r="C6" s="1" t="s">
        <v>20</v>
      </c>
      <c r="D6" s="2">
        <f>'Indicatie inkomen bij ziekte'!D5</f>
        <v>45000</v>
      </c>
      <c r="E6" s="2"/>
      <c r="F6" s="2"/>
      <c r="G6" s="1"/>
    </row>
    <row r="7" spans="2:7" ht="18" x14ac:dyDescent="0.35">
      <c r="C7" s="1" t="s">
        <v>13</v>
      </c>
      <c r="D7" s="1">
        <f>MIN(1,D4/D6)</f>
        <v>1</v>
      </c>
      <c r="E7" s="1"/>
      <c r="F7" s="1"/>
      <c r="G7" s="1"/>
    </row>
    <row r="8" spans="2:7" ht="18" x14ac:dyDescent="0.35">
      <c r="C8" s="1"/>
      <c r="D8" s="1"/>
      <c r="E8" s="1"/>
      <c r="F8" s="1"/>
      <c r="G8" s="1"/>
    </row>
    <row r="9" spans="2:7" ht="18" x14ac:dyDescent="0.35">
      <c r="D9" s="1" t="s">
        <v>8</v>
      </c>
      <c r="E9" s="1" t="s">
        <v>9</v>
      </c>
      <c r="F9" s="1" t="s">
        <v>10</v>
      </c>
    </row>
    <row r="10" spans="2:7" ht="18" x14ac:dyDescent="0.35">
      <c r="C10" s="1" t="s">
        <v>11</v>
      </c>
      <c r="D10" s="4">
        <v>0.5</v>
      </c>
      <c r="E10" s="4">
        <v>0.5</v>
      </c>
      <c r="F10" s="4">
        <v>1</v>
      </c>
    </row>
    <row r="11" spans="2:7" ht="18" x14ac:dyDescent="0.35">
      <c r="C11" s="1" t="s">
        <v>12</v>
      </c>
      <c r="D11" s="2">
        <v>0</v>
      </c>
      <c r="E11" s="2">
        <f>ROUNDUP(50%*(1-E10)*D6,-2)</f>
        <v>11300</v>
      </c>
      <c r="F11" s="2">
        <v>0</v>
      </c>
    </row>
    <row r="12" spans="2:7" ht="18" x14ac:dyDescent="0.35">
      <c r="C12" s="1"/>
      <c r="D12" s="2"/>
      <c r="E12" s="2"/>
      <c r="F12" s="2"/>
    </row>
    <row r="14" spans="2:7" ht="18" x14ac:dyDescent="0.35">
      <c r="B14" s="6" t="s">
        <v>8</v>
      </c>
      <c r="C14" s="6" t="s">
        <v>23</v>
      </c>
      <c r="D14" s="7"/>
      <c r="E14" s="7"/>
      <c r="F14" s="7"/>
    </row>
    <row r="15" spans="2:7" ht="18" x14ac:dyDescent="0.35">
      <c r="D15" s="1" t="s">
        <v>3</v>
      </c>
      <c r="E15" s="1" t="s">
        <v>2</v>
      </c>
      <c r="F15" s="1"/>
    </row>
    <row r="16" spans="2:7" ht="18" x14ac:dyDescent="0.35">
      <c r="B16" s="1" t="s">
        <v>14</v>
      </c>
      <c r="C16" s="1" t="s">
        <v>25</v>
      </c>
      <c r="D16" s="2">
        <f>70%*(MIN(D6,D4)-D7*D11)</f>
        <v>31499.999999999996</v>
      </c>
      <c r="E16" s="2">
        <f>35%*MIN(D6,D3)</f>
        <v>10407.599999999999</v>
      </c>
      <c r="F16" s="2"/>
    </row>
    <row r="17" spans="2:6" ht="18" x14ac:dyDescent="0.35">
      <c r="B17" s="1"/>
      <c r="C17" s="1"/>
      <c r="E17" s="2"/>
      <c r="F17" s="2"/>
    </row>
    <row r="18" spans="2:6" ht="18" x14ac:dyDescent="0.35">
      <c r="B18" s="1"/>
      <c r="C18" s="1"/>
      <c r="D18" s="2"/>
      <c r="E18" s="2"/>
      <c r="F18" s="2"/>
    </row>
    <row r="19" spans="2:6" ht="18" x14ac:dyDescent="0.35">
      <c r="B19" s="1"/>
      <c r="C19" s="1"/>
    </row>
    <row r="20" spans="2:6" ht="18" x14ac:dyDescent="0.35">
      <c r="B20" s="1" t="s">
        <v>15</v>
      </c>
      <c r="C20" s="1" t="s">
        <v>16</v>
      </c>
      <c r="E20" s="2">
        <f>MAX(0,35%*(MIN(D6,D4)-D3))</f>
        <v>5342.4</v>
      </c>
    </row>
    <row r="21" spans="2:6" ht="18" x14ac:dyDescent="0.35">
      <c r="B21" s="1"/>
      <c r="C21" s="1" t="s">
        <v>17</v>
      </c>
      <c r="D21" s="2">
        <f>35%*MAX(0,D6-D4)</f>
        <v>0</v>
      </c>
      <c r="E21" s="2">
        <f>35%*MAX(0,D6-D4)</f>
        <v>0</v>
      </c>
      <c r="F21" s="2"/>
    </row>
    <row r="22" spans="2:6" ht="18" x14ac:dyDescent="0.35">
      <c r="B22" s="1"/>
      <c r="C22" s="1" t="s">
        <v>19</v>
      </c>
      <c r="D22" s="2">
        <f>SUM(D20:D21)</f>
        <v>0</v>
      </c>
      <c r="E22" s="2">
        <f>SUM(E20:E21)</f>
        <v>5342.4</v>
      </c>
      <c r="F22" s="2"/>
    </row>
    <row r="23" spans="2:6" ht="18" x14ac:dyDescent="0.35">
      <c r="B23" s="1"/>
      <c r="C23" s="1"/>
    </row>
    <row r="24" spans="2:6" ht="18" x14ac:dyDescent="0.35">
      <c r="B24" s="1" t="s">
        <v>18</v>
      </c>
      <c r="C24" s="1"/>
    </row>
    <row r="25" spans="2:6" ht="54" x14ac:dyDescent="0.35">
      <c r="B25" s="8" t="s">
        <v>21</v>
      </c>
      <c r="C25" s="1" t="s">
        <v>1</v>
      </c>
      <c r="D25" s="2">
        <f>MAX(0,70%*(D6-D11)-D16-D22)</f>
        <v>0</v>
      </c>
      <c r="E25" s="2">
        <f>MAX(0,70%*(D6-D11)-E16-E22)</f>
        <v>15749.999999999998</v>
      </c>
      <c r="F25" s="2"/>
    </row>
    <row r="26" spans="2:6" ht="18" x14ac:dyDescent="0.35">
      <c r="C26" s="1" t="s">
        <v>0</v>
      </c>
      <c r="F26" s="2"/>
    </row>
    <row r="27" spans="2:6" ht="18" x14ac:dyDescent="0.35">
      <c r="B27" s="1"/>
      <c r="C27" s="1" t="s">
        <v>19</v>
      </c>
      <c r="D27" s="2">
        <f>SUM(D25:D26)</f>
        <v>0</v>
      </c>
      <c r="E27" s="2">
        <f>SUM(E25:E26)</f>
        <v>15749.999999999998</v>
      </c>
      <c r="F27" s="2"/>
    </row>
    <row r="28" spans="2:6" ht="18" x14ac:dyDescent="0.35">
      <c r="B28" s="1"/>
      <c r="C28" s="1"/>
    </row>
    <row r="29" spans="2:6" ht="18" x14ac:dyDescent="0.35">
      <c r="B29" s="1" t="s">
        <v>22</v>
      </c>
      <c r="C29" s="1"/>
      <c r="D29" s="2">
        <f>SUM(D11,D16,D22,D27)</f>
        <v>31499.999999999996</v>
      </c>
      <c r="E29" s="2">
        <f>SUM(D11,E16,E22,E27)</f>
        <v>31499.999999999996</v>
      </c>
      <c r="F29" s="2"/>
    </row>
    <row r="30" spans="2:6" ht="18" x14ac:dyDescent="0.35">
      <c r="B30" s="1"/>
      <c r="C30" s="1"/>
    </row>
    <row r="31" spans="2:6" ht="18" x14ac:dyDescent="0.35">
      <c r="B31" s="6" t="s">
        <v>9</v>
      </c>
      <c r="C31" s="6" t="s">
        <v>24</v>
      </c>
      <c r="D31" s="7"/>
      <c r="E31" s="7"/>
      <c r="F31" s="7"/>
    </row>
    <row r="32" spans="2:6" ht="18" x14ac:dyDescent="0.35">
      <c r="D32" s="1" t="s">
        <v>3</v>
      </c>
      <c r="E32" s="1" t="s">
        <v>4</v>
      </c>
      <c r="F32" s="1"/>
    </row>
    <row r="33" spans="2:6" ht="18" x14ac:dyDescent="0.35">
      <c r="B33" s="1" t="s">
        <v>14</v>
      </c>
      <c r="C33" s="1" t="s">
        <v>25</v>
      </c>
      <c r="D33" s="2">
        <f>70%*(MIN(D6,D4)-D7*E11)</f>
        <v>23590</v>
      </c>
      <c r="E33" s="2">
        <f>70%*(MIN(D6,D4)-((1-E10)*D6*D7))</f>
        <v>15749.999999999998</v>
      </c>
      <c r="F33" s="2"/>
    </row>
    <row r="34" spans="2:6" ht="18" x14ac:dyDescent="0.35">
      <c r="B34" s="1"/>
      <c r="C34" s="1"/>
      <c r="E34" s="2"/>
      <c r="F34" s="2"/>
    </row>
    <row r="35" spans="2:6" ht="18" x14ac:dyDescent="0.35">
      <c r="B35" s="1"/>
      <c r="C35" s="1"/>
      <c r="D35" s="2"/>
      <c r="E35" s="2"/>
      <c r="F35" s="2"/>
    </row>
    <row r="36" spans="2:6" ht="18" x14ac:dyDescent="0.35">
      <c r="B36" s="1"/>
      <c r="C36" s="1"/>
    </row>
    <row r="37" spans="2:6" ht="18" x14ac:dyDescent="0.35">
      <c r="B37" s="1" t="s">
        <v>15</v>
      </c>
      <c r="C37" s="1" t="s">
        <v>16</v>
      </c>
      <c r="E37" s="2"/>
    </row>
    <row r="38" spans="2:6" ht="18" x14ac:dyDescent="0.35">
      <c r="B38" s="1"/>
      <c r="C38" s="1" t="s">
        <v>17</v>
      </c>
      <c r="D38" s="2">
        <f>35%*MAX(0,D6-D4)</f>
        <v>0</v>
      </c>
      <c r="E38" s="2">
        <f>35%*MAX(0,D6-D4)</f>
        <v>0</v>
      </c>
      <c r="F38" s="2"/>
    </row>
    <row r="39" spans="2:6" ht="18" x14ac:dyDescent="0.35">
      <c r="B39" s="1"/>
      <c r="C39" s="1" t="s">
        <v>19</v>
      </c>
      <c r="D39" s="2">
        <f>SUM(D37:D38)</f>
        <v>0</v>
      </c>
      <c r="E39" s="2">
        <f>SUM(E37:E38)</f>
        <v>0</v>
      </c>
      <c r="F39" s="2"/>
    </row>
    <row r="40" spans="2:6" ht="18" x14ac:dyDescent="0.35">
      <c r="B40" s="1"/>
      <c r="C40" s="1"/>
    </row>
    <row r="41" spans="2:6" ht="18" x14ac:dyDescent="0.35">
      <c r="B41" s="1" t="s">
        <v>18</v>
      </c>
      <c r="C41" s="1"/>
    </row>
    <row r="42" spans="2:6" ht="54" x14ac:dyDescent="0.35">
      <c r="B42" s="8" t="s">
        <v>21</v>
      </c>
      <c r="C42" s="1" t="s">
        <v>1</v>
      </c>
      <c r="D42" s="2">
        <f>70%*(D6-E11)-D33-D39</f>
        <v>0</v>
      </c>
      <c r="E42" s="2">
        <f>70%*(D6-E11)-E33-E39</f>
        <v>7840.0000000000018</v>
      </c>
      <c r="F42" s="2"/>
    </row>
    <row r="43" spans="2:6" ht="18" x14ac:dyDescent="0.35">
      <c r="C43" s="1" t="s">
        <v>0</v>
      </c>
      <c r="D43" s="2">
        <f>10%*(D6-E11)</f>
        <v>3370</v>
      </c>
      <c r="E43" s="2">
        <f>10%*(D6-E11)</f>
        <v>3370</v>
      </c>
      <c r="F43" s="2"/>
    </row>
    <row r="44" spans="2:6" ht="18" x14ac:dyDescent="0.35">
      <c r="B44" s="1"/>
      <c r="C44" s="1" t="s">
        <v>19</v>
      </c>
      <c r="D44" s="2">
        <f>SUM(D42:D43)</f>
        <v>3370</v>
      </c>
      <c r="E44" s="2">
        <f>SUM(E42:E43)</f>
        <v>11210.000000000002</v>
      </c>
      <c r="F44" s="2"/>
    </row>
    <row r="45" spans="2:6" ht="18" x14ac:dyDescent="0.35">
      <c r="B45" s="1"/>
      <c r="C45" s="1"/>
    </row>
    <row r="46" spans="2:6" ht="18" x14ac:dyDescent="0.35">
      <c r="B46" s="1" t="s">
        <v>22</v>
      </c>
      <c r="C46" s="1"/>
      <c r="D46" s="2">
        <f>SUM(E11,D33,D39,D44)</f>
        <v>38260</v>
      </c>
      <c r="E46" s="2">
        <f>SUM(E11,E33,E39,E44)</f>
        <v>38260</v>
      </c>
      <c r="F46" s="2"/>
    </row>
    <row r="47" spans="2:6" ht="18" x14ac:dyDescent="0.35">
      <c r="B47" s="1"/>
      <c r="C47" s="1"/>
    </row>
    <row r="48" spans="2:6" ht="18" x14ac:dyDescent="0.35">
      <c r="B48" s="6" t="s">
        <v>10</v>
      </c>
      <c r="C48" s="6" t="s">
        <v>26</v>
      </c>
      <c r="D48" s="7"/>
      <c r="E48" s="7"/>
      <c r="F48" s="7"/>
    </row>
    <row r="49" spans="2:6" ht="18" x14ac:dyDescent="0.35">
      <c r="D49" s="1" t="s">
        <v>3</v>
      </c>
      <c r="E49" s="1" t="s">
        <v>4</v>
      </c>
      <c r="F49" s="1"/>
    </row>
    <row r="50" spans="2:6" ht="18" x14ac:dyDescent="0.35">
      <c r="B50" s="1" t="s">
        <v>14</v>
      </c>
      <c r="C50" s="1" t="s">
        <v>25</v>
      </c>
      <c r="D50" s="2">
        <f>70%*(MIN(D6,D4)-D7*F11)</f>
        <v>31499.999999999996</v>
      </c>
      <c r="E50" s="2">
        <f>70%*(MIN(D6,D4)-((1-F10)*D6*D7))</f>
        <v>31499.999999999996</v>
      </c>
      <c r="F50" s="2"/>
    </row>
    <row r="51" spans="2:6" ht="18" x14ac:dyDescent="0.35">
      <c r="B51" s="1"/>
      <c r="C51" s="1"/>
      <c r="E51" s="2"/>
      <c r="F51" s="2"/>
    </row>
    <row r="52" spans="2:6" ht="18" x14ac:dyDescent="0.35">
      <c r="B52" s="1"/>
      <c r="C52" s="1"/>
      <c r="D52" s="2"/>
      <c r="E52" s="2"/>
      <c r="F52" s="2"/>
    </row>
    <row r="53" spans="2:6" ht="18" x14ac:dyDescent="0.35">
      <c r="B53" s="1"/>
      <c r="C53" s="1"/>
    </row>
    <row r="54" spans="2:6" ht="18" x14ac:dyDescent="0.35">
      <c r="B54" s="1" t="s">
        <v>15</v>
      </c>
      <c r="C54" s="1" t="s">
        <v>16</v>
      </c>
      <c r="E54" s="2"/>
    </row>
    <row r="55" spans="2:6" ht="18" x14ac:dyDescent="0.35">
      <c r="B55" s="1"/>
      <c r="C55" s="1" t="s">
        <v>17</v>
      </c>
      <c r="D55" s="2">
        <f>70%*MAX(0,D6-D4)</f>
        <v>0</v>
      </c>
      <c r="E55" s="2">
        <f>70%*MAX(0,D6-D4)</f>
        <v>0</v>
      </c>
      <c r="F55" s="2"/>
    </row>
    <row r="56" spans="2:6" ht="18" x14ac:dyDescent="0.35">
      <c r="B56" s="1"/>
      <c r="C56" s="1" t="s">
        <v>19</v>
      </c>
      <c r="D56" s="2">
        <f>SUM(D54:D55)</f>
        <v>0</v>
      </c>
      <c r="E56" s="2">
        <f>SUM(E54:E55)</f>
        <v>0</v>
      </c>
      <c r="F56" s="2"/>
    </row>
    <row r="57" spans="2:6" ht="18" x14ac:dyDescent="0.35">
      <c r="B57" s="1"/>
      <c r="C57" s="1"/>
    </row>
    <row r="58" spans="2:6" ht="18" x14ac:dyDescent="0.35">
      <c r="B58" s="1" t="s">
        <v>18</v>
      </c>
      <c r="C58" s="1"/>
    </row>
    <row r="59" spans="2:6" ht="54" x14ac:dyDescent="0.35">
      <c r="B59" s="8" t="s">
        <v>21</v>
      </c>
      <c r="C59" s="1" t="s">
        <v>1</v>
      </c>
      <c r="D59" s="5"/>
      <c r="E59" s="2"/>
      <c r="F59" s="2"/>
    </row>
    <row r="60" spans="2:6" ht="18" x14ac:dyDescent="0.35">
      <c r="C60" s="1" t="s">
        <v>0</v>
      </c>
      <c r="E60" s="2"/>
      <c r="F60" s="2"/>
    </row>
    <row r="61" spans="2:6" ht="18" x14ac:dyDescent="0.35">
      <c r="B61" s="1"/>
      <c r="C61" s="1" t="s">
        <v>19</v>
      </c>
      <c r="D61" s="2"/>
      <c r="E61" s="2"/>
      <c r="F61" s="2"/>
    </row>
    <row r="62" spans="2:6" ht="18" x14ac:dyDescent="0.35">
      <c r="B62" s="1"/>
      <c r="C62" s="1"/>
    </row>
    <row r="63" spans="2:6" ht="18" x14ac:dyDescent="0.35">
      <c r="B63" s="1" t="s">
        <v>22</v>
      </c>
      <c r="C63" s="1"/>
      <c r="D63" s="2">
        <f>SUM(F11,D50,D56,D61)</f>
        <v>31499.999999999996</v>
      </c>
      <c r="E63" s="2">
        <f>SUM(F11,E50,E56,E61)</f>
        <v>31499.999999999996</v>
      </c>
      <c r="F63" s="2"/>
    </row>
    <row r="64" spans="2:6" ht="18" x14ac:dyDescent="0.35">
      <c r="B64" s="1"/>
      <c r="C64" s="1"/>
    </row>
    <row r="65" spans="2:3" ht="18" x14ac:dyDescent="0.35">
      <c r="B65" s="1"/>
      <c r="C65" s="1"/>
    </row>
    <row r="66" spans="2:3" ht="18" x14ac:dyDescent="0.35">
      <c r="B66" s="1"/>
      <c r="C66" s="1"/>
    </row>
    <row r="67" spans="2:3" ht="18" x14ac:dyDescent="0.35">
      <c r="B67" s="1"/>
      <c r="C67" s="1"/>
    </row>
    <row r="68" spans="2:3" ht="18" x14ac:dyDescent="0.35">
      <c r="B68" s="1"/>
      <c r="C68" s="1"/>
    </row>
    <row r="69" spans="2:3" ht="18" x14ac:dyDescent="0.35">
      <c r="B69" s="1"/>
      <c r="C69" s="1"/>
    </row>
    <row r="70" spans="2:3" ht="18" x14ac:dyDescent="0.35">
      <c r="B70" s="1"/>
      <c r="C70" s="1"/>
    </row>
    <row r="71" spans="2:3" ht="18" x14ac:dyDescent="0.35">
      <c r="B71" s="1"/>
      <c r="C71" s="1"/>
    </row>
    <row r="72" spans="2:3" ht="18" x14ac:dyDescent="0.35">
      <c r="B72" s="1"/>
      <c r="C72" s="1"/>
    </row>
    <row r="73" spans="2:3" ht="18" x14ac:dyDescent="0.35">
      <c r="B73" s="1"/>
      <c r="C73" s="1"/>
    </row>
    <row r="74" spans="2:3" ht="18" x14ac:dyDescent="0.35">
      <c r="B74" s="1"/>
      <c r="C74" s="1"/>
    </row>
    <row r="75" spans="2:3" ht="18" x14ac:dyDescent="0.35">
      <c r="B75" s="1"/>
      <c r="C75" s="1"/>
    </row>
    <row r="76" spans="2:3" ht="18" x14ac:dyDescent="0.35">
      <c r="B76" s="1"/>
      <c r="C76" s="1"/>
    </row>
    <row r="77" spans="2:3" ht="18" x14ac:dyDescent="0.35">
      <c r="B77" s="1"/>
      <c r="C77" s="1"/>
    </row>
    <row r="78" spans="2:3" ht="18" x14ac:dyDescent="0.35">
      <c r="B78" s="1"/>
      <c r="C78" s="1"/>
    </row>
    <row r="79" spans="2:3" ht="18" x14ac:dyDescent="0.35">
      <c r="B79" s="1"/>
      <c r="C79" s="1"/>
    </row>
    <row r="80" spans="2:3" ht="18" x14ac:dyDescent="0.35">
      <c r="B80" s="1"/>
      <c r="C80" s="1"/>
    </row>
    <row r="81" spans="2:3" ht="18" x14ac:dyDescent="0.35">
      <c r="B81" s="1"/>
      <c r="C81" s="1"/>
    </row>
    <row r="82" spans="2:3" ht="18" x14ac:dyDescent="0.35">
      <c r="B82" s="1"/>
      <c r="C82" s="1"/>
    </row>
    <row r="83" spans="2:3" ht="18" x14ac:dyDescent="0.35">
      <c r="B83" s="1"/>
      <c r="C83" s="1"/>
    </row>
    <row r="84" spans="2:3" ht="18" x14ac:dyDescent="0.35">
      <c r="B84" s="1"/>
      <c r="C84" s="1"/>
    </row>
    <row r="85" spans="2:3" ht="18" x14ac:dyDescent="0.35">
      <c r="B85" s="1"/>
      <c r="C85" s="1"/>
    </row>
    <row r="86" spans="2:3" ht="18" x14ac:dyDescent="0.35">
      <c r="B86" s="1"/>
      <c r="C86" s="1"/>
    </row>
    <row r="87" spans="2:3" ht="18" x14ac:dyDescent="0.35">
      <c r="B87" s="1"/>
      <c r="C87" s="1"/>
    </row>
    <row r="88" spans="2:3" ht="18" x14ac:dyDescent="0.35">
      <c r="B88" s="1"/>
      <c r="C88" s="1"/>
    </row>
    <row r="89" spans="2:3" ht="18" x14ac:dyDescent="0.35">
      <c r="B89" s="1"/>
      <c r="C89" s="1"/>
    </row>
    <row r="90" spans="2:3" ht="18" x14ac:dyDescent="0.35">
      <c r="B90" s="1"/>
      <c r="C90" s="1"/>
    </row>
    <row r="91" spans="2:3" ht="18" x14ac:dyDescent="0.35">
      <c r="B91" s="1"/>
      <c r="C91" s="1"/>
    </row>
    <row r="92" spans="2:3" ht="18" x14ac:dyDescent="0.35">
      <c r="B92" s="1"/>
      <c r="C92" s="1"/>
    </row>
    <row r="93" spans="2:3" ht="18" x14ac:dyDescent="0.35">
      <c r="B93" s="1"/>
      <c r="C93" s="1"/>
    </row>
    <row r="94" spans="2:3" ht="18" x14ac:dyDescent="0.35">
      <c r="B94" s="1"/>
      <c r="C94" s="1"/>
    </row>
    <row r="95" spans="2:3" ht="18" x14ac:dyDescent="0.35">
      <c r="B95" s="1"/>
      <c r="C95" s="1"/>
    </row>
    <row r="96" spans="2:3" ht="18" x14ac:dyDescent="0.35">
      <c r="B96" s="1"/>
      <c r="C96" s="1"/>
    </row>
    <row r="97" spans="2:3" ht="18" x14ac:dyDescent="0.35">
      <c r="B97" s="1"/>
      <c r="C97" s="1"/>
    </row>
    <row r="98" spans="2:3" ht="18" x14ac:dyDescent="0.35">
      <c r="B98" s="1"/>
      <c r="C98" s="1"/>
    </row>
    <row r="99" spans="2:3" ht="18" x14ac:dyDescent="0.35">
      <c r="B99" s="1"/>
      <c r="C99" s="1"/>
    </row>
    <row r="100" spans="2:3" ht="18" x14ac:dyDescent="0.35">
      <c r="B100" s="1"/>
      <c r="C100" s="1"/>
    </row>
    <row r="101" spans="2:3" ht="18" x14ac:dyDescent="0.35">
      <c r="B101" s="1"/>
      <c r="C101" s="1"/>
    </row>
    <row r="102" spans="2:3" ht="18" x14ac:dyDescent="0.35">
      <c r="B102" s="1"/>
      <c r="C102" s="1"/>
    </row>
    <row r="103" spans="2:3" ht="18" x14ac:dyDescent="0.35">
      <c r="B103" s="1"/>
      <c r="C103" s="1"/>
    </row>
    <row r="104" spans="2:3" ht="18" x14ac:dyDescent="0.35">
      <c r="B104" s="1"/>
      <c r="C104" s="1"/>
    </row>
    <row r="105" spans="2:3" ht="18" x14ac:dyDescent="0.35">
      <c r="B105" s="1"/>
      <c r="C105" s="1"/>
    </row>
    <row r="106" spans="2:3" ht="18" x14ac:dyDescent="0.35">
      <c r="B106" s="1"/>
      <c r="C106" s="1"/>
    </row>
    <row r="107" spans="2:3" ht="18" x14ac:dyDescent="0.35">
      <c r="B107" s="1"/>
      <c r="C107" s="1"/>
    </row>
    <row r="108" spans="2:3" ht="18" x14ac:dyDescent="0.35">
      <c r="B108" s="1"/>
      <c r="C108" s="1"/>
    </row>
    <row r="109" spans="2:3" ht="18" x14ac:dyDescent="0.35">
      <c r="B109" s="1"/>
      <c r="C109" s="1"/>
    </row>
    <row r="110" spans="2:3" ht="18" x14ac:dyDescent="0.35">
      <c r="B110" s="1"/>
      <c r="C110" s="1"/>
    </row>
    <row r="111" spans="2:3" ht="18" x14ac:dyDescent="0.35">
      <c r="B111" s="1"/>
      <c r="C111" s="1"/>
    </row>
    <row r="112" spans="2:3" ht="18" x14ac:dyDescent="0.35">
      <c r="B112" s="1"/>
      <c r="C112" s="1"/>
    </row>
    <row r="113" spans="2:3" ht="18" x14ac:dyDescent="0.35">
      <c r="B113" s="1"/>
      <c r="C113" s="1"/>
    </row>
    <row r="114" spans="2:3" ht="18" x14ac:dyDescent="0.35">
      <c r="B114" s="1"/>
      <c r="C114" s="1"/>
    </row>
    <row r="115" spans="2:3" ht="18" x14ac:dyDescent="0.35">
      <c r="B115" s="1"/>
      <c r="C115" s="1"/>
    </row>
    <row r="116" spans="2:3" ht="18" x14ac:dyDescent="0.35">
      <c r="B116" s="1"/>
      <c r="C116" s="1"/>
    </row>
    <row r="117" spans="2:3" ht="18" x14ac:dyDescent="0.35">
      <c r="B117" s="1"/>
      <c r="C117" s="1"/>
    </row>
    <row r="118" spans="2:3" ht="18" x14ac:dyDescent="0.35">
      <c r="B118" s="1"/>
      <c r="C118" s="1"/>
    </row>
    <row r="119" spans="2:3" ht="18" x14ac:dyDescent="0.35">
      <c r="B119" s="1"/>
      <c r="C119" s="1"/>
    </row>
    <row r="120" spans="2:3" ht="18" x14ac:dyDescent="0.35">
      <c r="B120" s="1"/>
      <c r="C120" s="1"/>
    </row>
    <row r="121" spans="2:3" ht="18" x14ac:dyDescent="0.35">
      <c r="B121" s="1"/>
      <c r="C121" s="1"/>
    </row>
    <row r="122" spans="2:3" ht="18" x14ac:dyDescent="0.35">
      <c r="B122" s="1"/>
      <c r="C122" s="1"/>
    </row>
    <row r="123" spans="2:3" ht="18" x14ac:dyDescent="0.35">
      <c r="B123" s="1"/>
      <c r="C123" s="1"/>
    </row>
    <row r="124" spans="2:3" ht="18" x14ac:dyDescent="0.35">
      <c r="B124" s="1"/>
      <c r="C124" s="1"/>
    </row>
    <row r="125" spans="2:3" ht="18" x14ac:dyDescent="0.35">
      <c r="B125" s="1"/>
      <c r="C125" s="1"/>
    </row>
    <row r="126" spans="2:3" ht="18" x14ac:dyDescent="0.35">
      <c r="B126" s="1"/>
      <c r="C126" s="1"/>
    </row>
    <row r="127" spans="2:3" ht="18" x14ac:dyDescent="0.35">
      <c r="B127" s="1"/>
      <c r="C127" s="1"/>
    </row>
    <row r="128" spans="2:3" ht="18" x14ac:dyDescent="0.35">
      <c r="B128" s="1"/>
      <c r="C128" s="1"/>
    </row>
    <row r="129" spans="2:3" ht="18" x14ac:dyDescent="0.35">
      <c r="B129" s="1"/>
      <c r="C129" s="1"/>
    </row>
    <row r="130" spans="2:3" ht="18" x14ac:dyDescent="0.35">
      <c r="B130" s="1"/>
      <c r="C130" s="1"/>
    </row>
    <row r="131" spans="2:3" ht="18" x14ac:dyDescent="0.35">
      <c r="B131" s="1"/>
      <c r="C131" s="1"/>
    </row>
    <row r="132" spans="2:3" ht="18" x14ac:dyDescent="0.35">
      <c r="B132" s="1"/>
      <c r="C132" s="1"/>
    </row>
    <row r="133" spans="2:3" ht="18" x14ac:dyDescent="0.35">
      <c r="B133" s="1"/>
      <c r="C133" s="1"/>
    </row>
    <row r="134" spans="2:3" ht="18" x14ac:dyDescent="0.35">
      <c r="B134" s="1"/>
      <c r="C134" s="1"/>
    </row>
    <row r="135" spans="2:3" ht="18" x14ac:dyDescent="0.35">
      <c r="B135" s="1"/>
      <c r="C135" s="1"/>
    </row>
    <row r="136" spans="2:3" ht="18" x14ac:dyDescent="0.35">
      <c r="B136" s="1"/>
      <c r="C136" s="1"/>
    </row>
    <row r="137" spans="2:3" ht="18" x14ac:dyDescent="0.35">
      <c r="B137" s="1"/>
      <c r="C137" s="1"/>
    </row>
    <row r="138" spans="2:3" ht="18" x14ac:dyDescent="0.35">
      <c r="B138" s="1"/>
      <c r="C138" s="1"/>
    </row>
    <row r="139" spans="2:3" ht="18" x14ac:dyDescent="0.35">
      <c r="B139" s="1"/>
      <c r="C139" s="1"/>
    </row>
    <row r="140" spans="2:3" ht="18" x14ac:dyDescent="0.35">
      <c r="B140" s="1"/>
      <c r="C140" s="1"/>
    </row>
    <row r="141" spans="2:3" ht="18" x14ac:dyDescent="0.35">
      <c r="B141" s="1"/>
      <c r="C141" s="1"/>
    </row>
    <row r="142" spans="2:3" ht="18" x14ac:dyDescent="0.35">
      <c r="B142" s="1"/>
      <c r="C142" s="1"/>
    </row>
    <row r="143" spans="2:3" ht="18" x14ac:dyDescent="0.35">
      <c r="B143" s="1"/>
      <c r="C143" s="1"/>
    </row>
    <row r="144" spans="2:3" ht="18" x14ac:dyDescent="0.35">
      <c r="B144" s="1"/>
      <c r="C144" s="1"/>
    </row>
    <row r="145" spans="2:3" ht="18" x14ac:dyDescent="0.35">
      <c r="B145" s="1"/>
      <c r="C145" s="1"/>
    </row>
    <row r="146" spans="2:3" ht="18" x14ac:dyDescent="0.35">
      <c r="B146" s="1"/>
      <c r="C146" s="1"/>
    </row>
    <row r="147" spans="2:3" ht="18" x14ac:dyDescent="0.35">
      <c r="B147" s="1"/>
      <c r="C147" s="1"/>
    </row>
    <row r="148" spans="2:3" ht="18" x14ac:dyDescent="0.35">
      <c r="B148" s="1"/>
      <c r="C148" s="1"/>
    </row>
    <row r="149" spans="2:3" ht="18" x14ac:dyDescent="0.35">
      <c r="B149" s="1"/>
      <c r="C149" s="1"/>
    </row>
    <row r="150" spans="2:3" ht="18" x14ac:dyDescent="0.35">
      <c r="B150" s="1"/>
      <c r="C150" s="1"/>
    </row>
    <row r="151" spans="2:3" ht="18" x14ac:dyDescent="0.35">
      <c r="B151" s="1"/>
      <c r="C151" s="1"/>
    </row>
    <row r="152" spans="2:3" ht="18" x14ac:dyDescent="0.35">
      <c r="B152" s="1"/>
      <c r="C152" s="1"/>
    </row>
    <row r="153" spans="2:3" ht="18" x14ac:dyDescent="0.35">
      <c r="B153" s="1"/>
      <c r="C153" s="1"/>
    </row>
    <row r="154" spans="2:3" ht="18" x14ac:dyDescent="0.35">
      <c r="B154" s="1"/>
      <c r="C154" s="1"/>
    </row>
    <row r="155" spans="2:3" ht="18" x14ac:dyDescent="0.35">
      <c r="B155" s="1"/>
      <c r="C155" s="1"/>
    </row>
    <row r="156" spans="2:3" ht="18" x14ac:dyDescent="0.35">
      <c r="B156" s="1"/>
      <c r="C156" s="1"/>
    </row>
    <row r="157" spans="2:3" ht="18" x14ac:dyDescent="0.35">
      <c r="B157" s="1"/>
      <c r="C157" s="1"/>
    </row>
    <row r="158" spans="2:3" ht="18" x14ac:dyDescent="0.35">
      <c r="B158" s="1"/>
      <c r="C158" s="1"/>
    </row>
    <row r="159" spans="2:3" ht="18" x14ac:dyDescent="0.35">
      <c r="B159" s="1"/>
      <c r="C159" s="1"/>
    </row>
    <row r="160" spans="2:3" ht="18" x14ac:dyDescent="0.35">
      <c r="B160" s="1"/>
      <c r="C160" s="1"/>
    </row>
    <row r="161" spans="2:3" ht="18" x14ac:dyDescent="0.35">
      <c r="B161" s="1"/>
      <c r="C161" s="1"/>
    </row>
    <row r="162" spans="2:3" ht="18" x14ac:dyDescent="0.35">
      <c r="B162" s="1"/>
      <c r="C162" s="1"/>
    </row>
    <row r="163" spans="2:3" ht="18" x14ac:dyDescent="0.35">
      <c r="B163" s="1"/>
      <c r="C163" s="1"/>
    </row>
    <row r="164" spans="2:3" ht="18" x14ac:dyDescent="0.35">
      <c r="B164" s="1"/>
      <c r="C164" s="1"/>
    </row>
    <row r="165" spans="2:3" ht="18" x14ac:dyDescent="0.35">
      <c r="B165" s="1"/>
      <c r="C165" s="1"/>
    </row>
    <row r="166" spans="2:3" ht="18" x14ac:dyDescent="0.35">
      <c r="B166" s="1"/>
      <c r="C166" s="1"/>
    </row>
    <row r="167" spans="2:3" ht="18" x14ac:dyDescent="0.35">
      <c r="B167" s="1"/>
      <c r="C167" s="1"/>
    </row>
    <row r="168" spans="2:3" ht="18" x14ac:dyDescent="0.35">
      <c r="B168" s="1"/>
      <c r="C168" s="1"/>
    </row>
    <row r="169" spans="2:3" ht="18" x14ac:dyDescent="0.35">
      <c r="B169" s="1"/>
      <c r="C169" s="1"/>
    </row>
    <row r="170" spans="2:3" ht="18" x14ac:dyDescent="0.35">
      <c r="B170" s="1"/>
      <c r="C170" s="1"/>
    </row>
    <row r="171" spans="2:3" ht="18" x14ac:dyDescent="0.35">
      <c r="B171" s="1"/>
      <c r="C171" s="1"/>
    </row>
    <row r="172" spans="2:3" ht="18" x14ac:dyDescent="0.35">
      <c r="B172" s="1"/>
      <c r="C172" s="1"/>
    </row>
    <row r="173" spans="2:3" ht="18" x14ac:dyDescent="0.35">
      <c r="B173" s="1"/>
      <c r="C173" s="1"/>
    </row>
    <row r="174" spans="2:3" ht="18" x14ac:dyDescent="0.35">
      <c r="B174" s="1"/>
      <c r="C174" s="1"/>
    </row>
    <row r="175" spans="2:3" ht="18" x14ac:dyDescent="0.35">
      <c r="B175" s="1"/>
      <c r="C175" s="1"/>
    </row>
    <row r="176" spans="2:3" ht="18" x14ac:dyDescent="0.35">
      <c r="B176" s="1"/>
      <c r="C176" s="1"/>
    </row>
    <row r="177" spans="2:3" ht="18" x14ac:dyDescent="0.35">
      <c r="B177" s="1"/>
      <c r="C177" s="1"/>
    </row>
    <row r="178" spans="2:3" ht="18" x14ac:dyDescent="0.35">
      <c r="B178" s="1"/>
      <c r="C178" s="1"/>
    </row>
    <row r="179" spans="2:3" ht="18" x14ac:dyDescent="0.35">
      <c r="B179" s="1"/>
      <c r="C179" s="1"/>
    </row>
    <row r="180" spans="2:3" ht="18" x14ac:dyDescent="0.35">
      <c r="B180" s="1"/>
      <c r="C180" s="1"/>
    </row>
    <row r="181" spans="2:3" ht="18" x14ac:dyDescent="0.35">
      <c r="B181" s="1"/>
      <c r="C181" s="1"/>
    </row>
    <row r="182" spans="2:3" ht="18" x14ac:dyDescent="0.35">
      <c r="B182" s="1"/>
      <c r="C182" s="1"/>
    </row>
    <row r="183" spans="2:3" ht="18" x14ac:dyDescent="0.35">
      <c r="B183" s="1"/>
      <c r="C183" s="1"/>
    </row>
    <row r="184" spans="2:3" ht="18" x14ac:dyDescent="0.35">
      <c r="B184" s="1"/>
      <c r="C184" s="1"/>
    </row>
    <row r="185" spans="2:3" ht="18" x14ac:dyDescent="0.35">
      <c r="B185" s="1"/>
      <c r="C185" s="1"/>
    </row>
    <row r="186" spans="2:3" ht="18" x14ac:dyDescent="0.35">
      <c r="B186" s="1"/>
      <c r="C186" s="1"/>
    </row>
    <row r="187" spans="2:3" ht="18" x14ac:dyDescent="0.35">
      <c r="B187" s="1"/>
      <c r="C187" s="1"/>
    </row>
    <row r="188" spans="2:3" ht="18" x14ac:dyDescent="0.35">
      <c r="B188" s="1"/>
      <c r="C188" s="1"/>
    </row>
    <row r="189" spans="2:3" ht="18" x14ac:dyDescent="0.35">
      <c r="B189" s="1"/>
      <c r="C189" s="1"/>
    </row>
    <row r="190" spans="2:3" ht="18" x14ac:dyDescent="0.35">
      <c r="B190" s="1"/>
      <c r="C190" s="1"/>
    </row>
    <row r="191" spans="2:3" ht="18" x14ac:dyDescent="0.35">
      <c r="B191" s="1"/>
      <c r="C191" s="1"/>
    </row>
    <row r="192" spans="2:3" ht="18" x14ac:dyDescent="0.35">
      <c r="B192" s="1"/>
      <c r="C192" s="1"/>
    </row>
    <row r="193" spans="2:3" ht="18" x14ac:dyDescent="0.35">
      <c r="B193" s="1"/>
      <c r="C193" s="1"/>
    </row>
    <row r="194" spans="2:3" ht="18" x14ac:dyDescent="0.35">
      <c r="B194" s="1"/>
      <c r="C194" s="1"/>
    </row>
    <row r="195" spans="2:3" ht="18" x14ac:dyDescent="0.35">
      <c r="B195" s="1"/>
      <c r="C195" s="1"/>
    </row>
    <row r="196" spans="2:3" ht="18" x14ac:dyDescent="0.35">
      <c r="B196" s="1"/>
      <c r="C196" s="1"/>
    </row>
    <row r="197" spans="2:3" ht="18" x14ac:dyDescent="0.35">
      <c r="B197" s="1"/>
      <c r="C197" s="1"/>
    </row>
    <row r="198" spans="2:3" ht="18" x14ac:dyDescent="0.35">
      <c r="B198" s="1"/>
      <c r="C198" s="1"/>
    </row>
    <row r="199" spans="2:3" ht="18" x14ac:dyDescent="0.35">
      <c r="B199" s="1"/>
      <c r="C199" s="1"/>
    </row>
    <row r="200" spans="2:3" ht="18" x14ac:dyDescent="0.35">
      <c r="B200" s="1"/>
      <c r="C200" s="1"/>
    </row>
    <row r="201" spans="2:3" ht="18" x14ac:dyDescent="0.35">
      <c r="B201" s="1"/>
      <c r="C201" s="1"/>
    </row>
    <row r="202" spans="2:3" ht="18" x14ac:dyDescent="0.35">
      <c r="B202" s="1"/>
      <c r="C202" s="1"/>
    </row>
    <row r="203" spans="2:3" ht="18" x14ac:dyDescent="0.35">
      <c r="B203" s="1"/>
      <c r="C203" s="1"/>
    </row>
    <row r="204" spans="2:3" ht="18" x14ac:dyDescent="0.35">
      <c r="B204" s="1"/>
      <c r="C204" s="1"/>
    </row>
    <row r="205" spans="2:3" ht="18" x14ac:dyDescent="0.35">
      <c r="B205" s="1"/>
      <c r="C205" s="1"/>
    </row>
    <row r="206" spans="2:3" ht="18" x14ac:dyDescent="0.35">
      <c r="B206" s="1"/>
      <c r="C206" s="1"/>
    </row>
    <row r="207" spans="2:3" ht="18" x14ac:dyDescent="0.35">
      <c r="B207" s="1"/>
      <c r="C207" s="1"/>
    </row>
    <row r="208" spans="2:3" ht="18" x14ac:dyDescent="0.35">
      <c r="B208" s="1"/>
      <c r="C208" s="1"/>
    </row>
    <row r="209" spans="2:3" ht="18" x14ac:dyDescent="0.35">
      <c r="B209" s="1"/>
      <c r="C209" s="1"/>
    </row>
    <row r="210" spans="2:3" ht="18" x14ac:dyDescent="0.35">
      <c r="B210" s="1"/>
      <c r="C210" s="1"/>
    </row>
    <row r="211" spans="2:3" ht="18" x14ac:dyDescent="0.35">
      <c r="B211" s="1"/>
      <c r="C211" s="1"/>
    </row>
    <row r="212" spans="2:3" ht="18" x14ac:dyDescent="0.35">
      <c r="B212" s="1"/>
      <c r="C212" s="1"/>
    </row>
    <row r="213" spans="2:3" ht="18" x14ac:dyDescent="0.35">
      <c r="B213" s="1"/>
      <c r="C213" s="1"/>
    </row>
    <row r="214" spans="2:3" ht="18" x14ac:dyDescent="0.35">
      <c r="B214" s="1"/>
      <c r="C214" s="1"/>
    </row>
    <row r="215" spans="2:3" ht="18" x14ac:dyDescent="0.35">
      <c r="B215" s="1"/>
      <c r="C215" s="1"/>
    </row>
    <row r="216" spans="2:3" ht="18" x14ac:dyDescent="0.35">
      <c r="B216" s="1"/>
      <c r="C216" s="1"/>
    </row>
    <row r="217" spans="2:3" ht="18" x14ac:dyDescent="0.35">
      <c r="B217" s="1"/>
      <c r="C217" s="1"/>
    </row>
    <row r="218" spans="2:3" ht="18" x14ac:dyDescent="0.35">
      <c r="B218" s="1"/>
      <c r="C218" s="1"/>
    </row>
    <row r="219" spans="2:3" ht="18" x14ac:dyDescent="0.35">
      <c r="B219" s="1"/>
      <c r="C219" s="1"/>
    </row>
    <row r="220" spans="2:3" ht="18" x14ac:dyDescent="0.35">
      <c r="B220" s="1"/>
      <c r="C220" s="1"/>
    </row>
    <row r="221" spans="2:3" ht="18" x14ac:dyDescent="0.35">
      <c r="B221" s="1"/>
      <c r="C221" s="1"/>
    </row>
    <row r="222" spans="2:3" ht="18" x14ac:dyDescent="0.35">
      <c r="B222" s="1"/>
      <c r="C222" s="1"/>
    </row>
    <row r="223" spans="2:3" ht="18" x14ac:dyDescent="0.35">
      <c r="B223" s="1"/>
      <c r="C223" s="1"/>
    </row>
    <row r="224" spans="2:3" ht="18" x14ac:dyDescent="0.35">
      <c r="B224" s="1"/>
      <c r="C224" s="1"/>
    </row>
    <row r="225" spans="2:3" ht="18" x14ac:dyDescent="0.35">
      <c r="B225" s="1"/>
      <c r="C225" s="1"/>
    </row>
    <row r="226" spans="2:3" ht="18" x14ac:dyDescent="0.35">
      <c r="B226" s="1"/>
      <c r="C226" s="1"/>
    </row>
    <row r="227" spans="2:3" ht="18" x14ac:dyDescent="0.35">
      <c r="B227" s="1"/>
      <c r="C227" s="1"/>
    </row>
    <row r="228" spans="2:3" ht="18" x14ac:dyDescent="0.35">
      <c r="B228" s="1"/>
      <c r="C228" s="1"/>
    </row>
    <row r="229" spans="2:3" ht="18" x14ac:dyDescent="0.35">
      <c r="B229" s="1"/>
      <c r="C229" s="1"/>
    </row>
    <row r="230" spans="2:3" ht="18" x14ac:dyDescent="0.35">
      <c r="B230" s="1"/>
      <c r="C230" s="1"/>
    </row>
    <row r="231" spans="2:3" ht="18" x14ac:dyDescent="0.35">
      <c r="B231" s="1"/>
      <c r="C231" s="1"/>
    </row>
    <row r="232" spans="2:3" ht="18" x14ac:dyDescent="0.35">
      <c r="B232" s="1"/>
      <c r="C232" s="1"/>
    </row>
    <row r="233" spans="2:3" ht="18" x14ac:dyDescent="0.35">
      <c r="B233" s="1"/>
      <c r="C233" s="1"/>
    </row>
    <row r="234" spans="2:3" ht="18" x14ac:dyDescent="0.35">
      <c r="B234" s="1"/>
      <c r="C234" s="1"/>
    </row>
    <row r="235" spans="2:3" ht="18" x14ac:dyDescent="0.35">
      <c r="B235" s="1"/>
      <c r="C235" s="1"/>
    </row>
    <row r="236" spans="2:3" ht="18" x14ac:dyDescent="0.35">
      <c r="B236" s="1"/>
      <c r="C236" s="1"/>
    </row>
    <row r="237" spans="2:3" ht="18" x14ac:dyDescent="0.35">
      <c r="B237" s="1"/>
      <c r="C237" s="1"/>
    </row>
    <row r="238" spans="2:3" ht="18" x14ac:dyDescent="0.35">
      <c r="B238" s="1"/>
      <c r="C238" s="1"/>
    </row>
    <row r="239" spans="2:3" ht="18" x14ac:dyDescent="0.35">
      <c r="B239" s="1"/>
      <c r="C23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1833D-C29E-453D-8690-D93A49A817B9}">
  <sheetPr codeName="Blad2"/>
  <dimension ref="B4:P55"/>
  <sheetViews>
    <sheetView workbookViewId="0">
      <selection activeCell="A39" sqref="A39"/>
    </sheetView>
  </sheetViews>
  <sheetFormatPr defaultRowHeight="12.75" x14ac:dyDescent="0.2"/>
  <cols>
    <col min="2" max="2" width="11.5703125" bestFit="1" customWidth="1"/>
    <col min="3" max="3" width="12.85546875" bestFit="1" customWidth="1"/>
    <col min="4" max="7" width="11.85546875" bestFit="1" customWidth="1"/>
  </cols>
  <sheetData>
    <row r="4" spans="2:16" x14ac:dyDescent="0.2">
      <c r="B4" t="s">
        <v>27</v>
      </c>
    </row>
    <row r="5" spans="2:16" x14ac:dyDescent="0.2">
      <c r="C5" t="s">
        <v>32</v>
      </c>
      <c r="D5" t="s">
        <v>12</v>
      </c>
      <c r="E5" t="s">
        <v>25</v>
      </c>
      <c r="F5" t="s">
        <v>33</v>
      </c>
      <c r="G5" t="s">
        <v>34</v>
      </c>
      <c r="K5" t="s">
        <v>32</v>
      </c>
      <c r="L5" t="s">
        <v>12</v>
      </c>
      <c r="M5" t="s">
        <v>25</v>
      </c>
      <c r="N5" t="s">
        <v>33</v>
      </c>
      <c r="O5" t="s">
        <v>34</v>
      </c>
    </row>
    <row r="6" spans="2:16" x14ac:dyDescent="0.2">
      <c r="B6" t="s">
        <v>28</v>
      </c>
      <c r="C6" s="10">
        <f>ROUND(H6*Uitkeringen!D6,-2)</f>
        <v>45000</v>
      </c>
      <c r="H6" s="3">
        <v>1</v>
      </c>
      <c r="J6" t="s">
        <v>28</v>
      </c>
      <c r="K6" s="11">
        <f>100%</f>
        <v>1</v>
      </c>
      <c r="L6" s="11"/>
      <c r="M6" s="11"/>
      <c r="N6" s="11"/>
      <c r="O6" s="11"/>
      <c r="P6" s="11"/>
    </row>
    <row r="7" spans="2:16" x14ac:dyDescent="0.2">
      <c r="B7" t="s">
        <v>29</v>
      </c>
      <c r="C7" s="10">
        <f>ROUND(H7*C6,-2)</f>
        <v>31500</v>
      </c>
      <c r="H7" s="3">
        <v>0.7</v>
      </c>
      <c r="J7" t="s">
        <v>29</v>
      </c>
      <c r="K7" s="11">
        <f>H7</f>
        <v>0.7</v>
      </c>
      <c r="L7" s="11"/>
      <c r="M7" s="11"/>
      <c r="N7" s="11"/>
      <c r="O7" s="11"/>
      <c r="P7" s="11"/>
    </row>
    <row r="8" spans="2:16" x14ac:dyDescent="0.2">
      <c r="B8" t="s">
        <v>30</v>
      </c>
      <c r="D8" s="5">
        <f>Uitkeringen!D11</f>
        <v>0</v>
      </c>
      <c r="E8" s="10">
        <f>Uitkeringen!D16</f>
        <v>31499.999999999996</v>
      </c>
      <c r="F8" s="10">
        <f>Uitkeringen!D22</f>
        <v>0</v>
      </c>
      <c r="G8" s="10">
        <f>Uitkeringen!D27</f>
        <v>0</v>
      </c>
      <c r="J8" t="s">
        <v>30</v>
      </c>
      <c r="K8" s="11"/>
      <c r="L8" s="11">
        <f>D8/$C$6</f>
        <v>0</v>
      </c>
      <c r="M8" s="11">
        <f>E8/$C$6</f>
        <v>0.7</v>
      </c>
      <c r="N8" s="11">
        <f>F8/$C$6</f>
        <v>0</v>
      </c>
      <c r="O8" s="11">
        <f>G8/$C$6</f>
        <v>0</v>
      </c>
      <c r="P8" s="11"/>
    </row>
    <row r="9" spans="2:16" x14ac:dyDescent="0.2">
      <c r="D9" s="5">
        <f>D8</f>
        <v>0</v>
      </c>
      <c r="E9" s="10">
        <f>E8</f>
        <v>31499.999999999996</v>
      </c>
      <c r="F9" s="10">
        <f>F8</f>
        <v>0</v>
      </c>
      <c r="G9" s="10">
        <f>G8</f>
        <v>0</v>
      </c>
      <c r="J9" t="s">
        <v>31</v>
      </c>
      <c r="K9" s="11"/>
      <c r="L9" s="11">
        <f t="shared" ref="L9:L13" si="0">D9/$C$6</f>
        <v>0</v>
      </c>
      <c r="M9" s="11">
        <f t="shared" ref="M9:M13" si="1">E9/$C$6</f>
        <v>0.7</v>
      </c>
      <c r="N9" s="11">
        <f t="shared" ref="N9:N13" si="2">F9/$C$6</f>
        <v>0</v>
      </c>
      <c r="O9" s="11">
        <f t="shared" ref="O9:O13" si="3">G9/$C$6</f>
        <v>0</v>
      </c>
      <c r="P9" s="11"/>
    </row>
    <row r="10" spans="2:16" x14ac:dyDescent="0.2">
      <c r="B10" t="s">
        <v>37</v>
      </c>
      <c r="D10" s="5">
        <f>D9</f>
        <v>0</v>
      </c>
      <c r="E10" s="10">
        <f>Uitkeringen!E16</f>
        <v>10407.599999999999</v>
      </c>
      <c r="F10" s="10">
        <f>Uitkeringen!E22</f>
        <v>5342.4</v>
      </c>
      <c r="G10" s="10">
        <f>Uitkeringen!E27</f>
        <v>15749.999999999998</v>
      </c>
      <c r="K10" s="11"/>
      <c r="L10" s="11">
        <f t="shared" si="0"/>
        <v>0</v>
      </c>
      <c r="M10" s="11">
        <f t="shared" si="1"/>
        <v>0.23127999999999996</v>
      </c>
      <c r="N10" s="11">
        <f t="shared" si="2"/>
        <v>0.11871999999999999</v>
      </c>
      <c r="O10" s="11">
        <f t="shared" si="3"/>
        <v>0.35</v>
      </c>
      <c r="P10" s="11"/>
    </row>
    <row r="11" spans="2:16" x14ac:dyDescent="0.2">
      <c r="B11" t="s">
        <v>36</v>
      </c>
      <c r="D11" s="5">
        <f>D10</f>
        <v>0</v>
      </c>
      <c r="E11" s="10">
        <f t="shared" ref="E11:G13" si="4">E10</f>
        <v>10407.599999999999</v>
      </c>
      <c r="F11" s="10">
        <f t="shared" si="4"/>
        <v>5342.4</v>
      </c>
      <c r="G11" s="10">
        <f t="shared" si="4"/>
        <v>15749.999999999998</v>
      </c>
      <c r="L11" s="11">
        <f t="shared" si="0"/>
        <v>0</v>
      </c>
      <c r="M11" s="11">
        <f t="shared" si="1"/>
        <v>0.23127999999999996</v>
      </c>
      <c r="N11" s="11">
        <f t="shared" si="2"/>
        <v>0.11871999999999999</v>
      </c>
      <c r="O11" s="11">
        <f t="shared" si="3"/>
        <v>0.35</v>
      </c>
    </row>
    <row r="12" spans="2:16" x14ac:dyDescent="0.2">
      <c r="D12" s="5">
        <f>D11</f>
        <v>0</v>
      </c>
      <c r="E12" s="10">
        <f t="shared" si="4"/>
        <v>10407.599999999999</v>
      </c>
      <c r="F12" s="10">
        <f t="shared" si="4"/>
        <v>5342.4</v>
      </c>
      <c r="G12" s="10">
        <f t="shared" si="4"/>
        <v>15749.999999999998</v>
      </c>
      <c r="L12" s="11">
        <f t="shared" si="0"/>
        <v>0</v>
      </c>
      <c r="M12" s="11">
        <f t="shared" si="1"/>
        <v>0.23127999999999996</v>
      </c>
      <c r="N12" s="11">
        <f t="shared" si="2"/>
        <v>0.11871999999999999</v>
      </c>
      <c r="O12" s="11">
        <f t="shared" si="3"/>
        <v>0.35</v>
      </c>
    </row>
    <row r="13" spans="2:16" x14ac:dyDescent="0.2">
      <c r="D13" s="5">
        <f>D12</f>
        <v>0</v>
      </c>
      <c r="E13" s="10">
        <f t="shared" si="4"/>
        <v>10407.599999999999</v>
      </c>
      <c r="F13" s="10">
        <f t="shared" si="4"/>
        <v>5342.4</v>
      </c>
      <c r="G13" s="10">
        <f t="shared" si="4"/>
        <v>15749.999999999998</v>
      </c>
      <c r="L13" s="11">
        <f t="shared" si="0"/>
        <v>0</v>
      </c>
      <c r="M13" s="11">
        <f t="shared" si="1"/>
        <v>0.23127999999999996</v>
      </c>
      <c r="N13" s="11">
        <f t="shared" si="2"/>
        <v>0.11871999999999999</v>
      </c>
      <c r="O13" s="11">
        <f t="shared" si="3"/>
        <v>0.35</v>
      </c>
    </row>
    <row r="25" spans="2:16" x14ac:dyDescent="0.2">
      <c r="B25" t="s">
        <v>35</v>
      </c>
    </row>
    <row r="26" spans="2:16" x14ac:dyDescent="0.2">
      <c r="C26" t="s">
        <v>32</v>
      </c>
      <c r="D26" t="s">
        <v>12</v>
      </c>
      <c r="E26" t="s">
        <v>25</v>
      </c>
      <c r="F26" t="s">
        <v>33</v>
      </c>
      <c r="G26" t="s">
        <v>34</v>
      </c>
      <c r="K26" t="s">
        <v>32</v>
      </c>
      <c r="L26" t="s">
        <v>12</v>
      </c>
      <c r="M26" t="s">
        <v>25</v>
      </c>
      <c r="N26" t="s">
        <v>33</v>
      </c>
      <c r="O26" t="s">
        <v>34</v>
      </c>
    </row>
    <row r="27" spans="2:16" x14ac:dyDescent="0.2">
      <c r="B27" t="s">
        <v>28</v>
      </c>
      <c r="C27" s="10">
        <f>ROUND(H27*Uitkeringen!D6,-2)</f>
        <v>45000</v>
      </c>
      <c r="H27" s="3">
        <v>1</v>
      </c>
      <c r="J27" t="s">
        <v>28</v>
      </c>
      <c r="K27" s="11">
        <f>100%</f>
        <v>1</v>
      </c>
      <c r="L27" s="11"/>
      <c r="M27" s="11"/>
      <c r="N27" s="11"/>
      <c r="O27" s="11"/>
      <c r="P27" s="11"/>
    </row>
    <row r="28" spans="2:16" x14ac:dyDescent="0.2">
      <c r="B28" t="s">
        <v>29</v>
      </c>
      <c r="C28" s="10">
        <f>ROUND(H28*C27,-2)</f>
        <v>31500</v>
      </c>
      <c r="H28" s="3">
        <v>0.7</v>
      </c>
      <c r="J28" t="s">
        <v>29</v>
      </c>
      <c r="K28" s="11">
        <f>H28</f>
        <v>0.7</v>
      </c>
      <c r="L28" s="11"/>
      <c r="M28" s="11"/>
      <c r="N28" s="11"/>
      <c r="O28" s="11"/>
      <c r="P28" s="11"/>
    </row>
    <row r="29" spans="2:16" x14ac:dyDescent="0.2">
      <c r="B29" t="s">
        <v>30</v>
      </c>
      <c r="D29" s="10">
        <f>Uitkeringen!E11</f>
        <v>11300</v>
      </c>
      <c r="E29" s="10">
        <f>Uitkeringen!D33</f>
        <v>23590</v>
      </c>
      <c r="F29" s="10">
        <f>Uitkeringen!D39</f>
        <v>0</v>
      </c>
      <c r="G29" s="10">
        <f>Uitkeringen!D44</f>
        <v>3370</v>
      </c>
      <c r="J29" t="s">
        <v>30</v>
      </c>
      <c r="K29" s="11"/>
      <c r="L29" s="11">
        <f>D29/$C$6</f>
        <v>0.25111111111111112</v>
      </c>
      <c r="M29" s="11">
        <f>E29/$C$6</f>
        <v>0.52422222222222226</v>
      </c>
      <c r="N29" s="11">
        <f>F29/$C$6</f>
        <v>0</v>
      </c>
      <c r="O29" s="11">
        <f>G29/$C$6</f>
        <v>7.4888888888888894E-2</v>
      </c>
      <c r="P29" s="11"/>
    </row>
    <row r="30" spans="2:16" x14ac:dyDescent="0.2">
      <c r="D30" s="10">
        <f>D29</f>
        <v>11300</v>
      </c>
      <c r="E30" s="10">
        <f>E29</f>
        <v>23590</v>
      </c>
      <c r="F30" s="10">
        <f>F29</f>
        <v>0</v>
      </c>
      <c r="G30" s="10">
        <f>G29</f>
        <v>3370</v>
      </c>
      <c r="J30" t="s">
        <v>31</v>
      </c>
      <c r="K30" s="11"/>
      <c r="L30" s="11">
        <f t="shared" ref="L30:L34" si="5">D30/$C$6</f>
        <v>0.25111111111111112</v>
      </c>
      <c r="M30" s="11">
        <f t="shared" ref="M30:M34" si="6">E30/$C$6</f>
        <v>0.52422222222222226</v>
      </c>
      <c r="N30" s="11">
        <f t="shared" ref="N30:N34" si="7">F30/$C$6</f>
        <v>0</v>
      </c>
      <c r="O30" s="11">
        <f t="shared" ref="O30:O34" si="8">G30/$C$6</f>
        <v>7.4888888888888894E-2</v>
      </c>
      <c r="P30" s="11"/>
    </row>
    <row r="31" spans="2:16" x14ac:dyDescent="0.2">
      <c r="B31" t="s">
        <v>37</v>
      </c>
      <c r="D31" s="10">
        <f>D30</f>
        <v>11300</v>
      </c>
      <c r="E31" s="10">
        <f>Uitkeringen!E33</f>
        <v>15749.999999999998</v>
      </c>
      <c r="F31" s="10">
        <f>Uitkeringen!E39</f>
        <v>0</v>
      </c>
      <c r="G31" s="10">
        <f>Uitkeringen!E44</f>
        <v>11210.000000000002</v>
      </c>
      <c r="K31" s="11"/>
      <c r="L31" s="11">
        <f t="shared" si="5"/>
        <v>0.25111111111111112</v>
      </c>
      <c r="M31" s="11">
        <f t="shared" si="6"/>
        <v>0.35</v>
      </c>
      <c r="N31" s="11">
        <f t="shared" si="7"/>
        <v>0</v>
      </c>
      <c r="O31" s="11">
        <f t="shared" si="8"/>
        <v>0.24911111111111114</v>
      </c>
      <c r="P31" s="11"/>
    </row>
    <row r="32" spans="2:16" x14ac:dyDescent="0.2">
      <c r="B32" t="s">
        <v>36</v>
      </c>
      <c r="D32" s="10">
        <f>D31</f>
        <v>11300</v>
      </c>
      <c r="E32" s="10">
        <f t="shared" ref="E32:G34" si="9">E31</f>
        <v>15749.999999999998</v>
      </c>
      <c r="F32" s="10">
        <f t="shared" si="9"/>
        <v>0</v>
      </c>
      <c r="G32" s="10">
        <f t="shared" si="9"/>
        <v>11210.000000000002</v>
      </c>
      <c r="L32" s="11">
        <f t="shared" si="5"/>
        <v>0.25111111111111112</v>
      </c>
      <c r="M32" s="11">
        <f t="shared" si="6"/>
        <v>0.35</v>
      </c>
      <c r="N32" s="11">
        <f t="shared" si="7"/>
        <v>0</v>
      </c>
      <c r="O32" s="11">
        <f t="shared" si="8"/>
        <v>0.24911111111111114</v>
      </c>
    </row>
    <row r="33" spans="2:16" x14ac:dyDescent="0.2">
      <c r="D33" s="10">
        <f>D32</f>
        <v>11300</v>
      </c>
      <c r="E33" s="10">
        <f t="shared" si="9"/>
        <v>15749.999999999998</v>
      </c>
      <c r="F33" s="10">
        <f t="shared" si="9"/>
        <v>0</v>
      </c>
      <c r="G33" s="10">
        <f t="shared" si="9"/>
        <v>11210.000000000002</v>
      </c>
      <c r="L33" s="11">
        <f t="shared" si="5"/>
        <v>0.25111111111111112</v>
      </c>
      <c r="M33" s="11">
        <f t="shared" si="6"/>
        <v>0.35</v>
      </c>
      <c r="N33" s="11">
        <f t="shared" si="7"/>
        <v>0</v>
      </c>
      <c r="O33" s="11">
        <f t="shared" si="8"/>
        <v>0.24911111111111114</v>
      </c>
    </row>
    <row r="34" spans="2:16" x14ac:dyDescent="0.2">
      <c r="D34" s="10">
        <f>D33</f>
        <v>11300</v>
      </c>
      <c r="E34" s="10">
        <f t="shared" si="9"/>
        <v>15749.999999999998</v>
      </c>
      <c r="F34" s="10">
        <f t="shared" si="9"/>
        <v>0</v>
      </c>
      <c r="G34" s="10">
        <f t="shared" si="9"/>
        <v>11210.000000000002</v>
      </c>
      <c r="L34" s="11">
        <f t="shared" si="5"/>
        <v>0.25111111111111112</v>
      </c>
      <c r="M34" s="11">
        <f t="shared" si="6"/>
        <v>0.35</v>
      </c>
      <c r="N34" s="11">
        <f t="shared" si="7"/>
        <v>0</v>
      </c>
      <c r="O34" s="11">
        <f t="shared" si="8"/>
        <v>0.24911111111111114</v>
      </c>
    </row>
    <row r="46" spans="2:16" x14ac:dyDescent="0.2">
      <c r="B46" t="s">
        <v>43</v>
      </c>
    </row>
    <row r="47" spans="2:16" x14ac:dyDescent="0.2">
      <c r="C47" t="s">
        <v>32</v>
      </c>
      <c r="D47" t="s">
        <v>12</v>
      </c>
      <c r="E47" t="s">
        <v>25</v>
      </c>
      <c r="F47" t="s">
        <v>33</v>
      </c>
      <c r="G47" t="s">
        <v>34</v>
      </c>
      <c r="K47" t="s">
        <v>32</v>
      </c>
      <c r="L47" t="s">
        <v>12</v>
      </c>
      <c r="M47" t="s">
        <v>25</v>
      </c>
      <c r="N47" t="s">
        <v>33</v>
      </c>
      <c r="O47" t="s">
        <v>34</v>
      </c>
    </row>
    <row r="48" spans="2:16" x14ac:dyDescent="0.2">
      <c r="B48" t="s">
        <v>28</v>
      </c>
      <c r="C48" s="10">
        <f>ROUND(H48*Uitkeringen!D6,-2)</f>
        <v>45000</v>
      </c>
      <c r="H48" s="3">
        <v>1</v>
      </c>
      <c r="J48" t="s">
        <v>28</v>
      </c>
      <c r="K48" s="11">
        <f>100%</f>
        <v>1</v>
      </c>
      <c r="L48" s="11"/>
      <c r="M48" s="11"/>
      <c r="N48" s="11"/>
      <c r="O48" s="11"/>
      <c r="P48" s="11"/>
    </row>
    <row r="49" spans="2:16" x14ac:dyDescent="0.2">
      <c r="B49" t="s">
        <v>29</v>
      </c>
      <c r="C49" s="10">
        <f>ROUND(H49*C48,-2)</f>
        <v>31500</v>
      </c>
      <c r="H49" s="3">
        <v>0.7</v>
      </c>
      <c r="J49" t="s">
        <v>29</v>
      </c>
      <c r="K49" s="11">
        <f>H49</f>
        <v>0.7</v>
      </c>
      <c r="L49" s="11"/>
      <c r="M49" s="11"/>
      <c r="N49" s="11"/>
      <c r="O49" s="11"/>
      <c r="P49" s="11"/>
    </row>
    <row r="50" spans="2:16" x14ac:dyDescent="0.2">
      <c r="B50" t="s">
        <v>30</v>
      </c>
      <c r="D50" s="10">
        <f>Uitkeringen!F11</f>
        <v>0</v>
      </c>
      <c r="E50" s="10">
        <f>Uitkeringen!D50</f>
        <v>31499.999999999996</v>
      </c>
      <c r="F50" s="10">
        <f>Uitkeringen!D56</f>
        <v>0</v>
      </c>
      <c r="G50" s="10">
        <f>Uitkeringen!D61</f>
        <v>0</v>
      </c>
      <c r="J50" t="s">
        <v>30</v>
      </c>
      <c r="K50" s="11"/>
      <c r="L50" s="11">
        <f>D50/$C$6</f>
        <v>0</v>
      </c>
      <c r="M50" s="11">
        <f>E50/$C$6</f>
        <v>0.7</v>
      </c>
      <c r="N50" s="11">
        <f>F50/$C$6</f>
        <v>0</v>
      </c>
      <c r="O50" s="11">
        <f>G50/$C$6</f>
        <v>0</v>
      </c>
      <c r="P50" s="11"/>
    </row>
    <row r="51" spans="2:16" x14ac:dyDescent="0.2">
      <c r="D51" s="10">
        <f>D50</f>
        <v>0</v>
      </c>
      <c r="E51" s="10">
        <f>E50</f>
        <v>31499.999999999996</v>
      </c>
      <c r="F51" s="10">
        <f>F50</f>
        <v>0</v>
      </c>
      <c r="G51" s="10">
        <f>G50</f>
        <v>0</v>
      </c>
      <c r="J51" t="s">
        <v>31</v>
      </c>
      <c r="K51" s="11"/>
      <c r="L51" s="11">
        <f t="shared" ref="L51:L55" si="10">D51/$C$6</f>
        <v>0</v>
      </c>
      <c r="M51" s="11">
        <f t="shared" ref="M51:M55" si="11">E51/$C$6</f>
        <v>0.7</v>
      </c>
      <c r="N51" s="11">
        <f t="shared" ref="N51:N55" si="12">F51/$C$6</f>
        <v>0</v>
      </c>
      <c r="O51" s="11">
        <f t="shared" ref="O51:O55" si="13">G51/$C$6</f>
        <v>0</v>
      </c>
      <c r="P51" s="11"/>
    </row>
    <row r="52" spans="2:16" x14ac:dyDescent="0.2">
      <c r="B52" t="s">
        <v>37</v>
      </c>
      <c r="D52" s="10">
        <f>D51</f>
        <v>0</v>
      </c>
      <c r="E52" s="10">
        <f>Uitkeringen!E50</f>
        <v>31499.999999999996</v>
      </c>
      <c r="F52" s="10">
        <f>Uitkeringen!E56</f>
        <v>0</v>
      </c>
      <c r="G52" s="10">
        <f>Uitkeringen!E61</f>
        <v>0</v>
      </c>
      <c r="K52" s="11"/>
      <c r="L52" s="11">
        <f t="shared" si="10"/>
        <v>0</v>
      </c>
      <c r="M52" s="11">
        <f t="shared" si="11"/>
        <v>0.7</v>
      </c>
      <c r="N52" s="11">
        <f t="shared" si="12"/>
        <v>0</v>
      </c>
      <c r="O52" s="11">
        <f t="shared" si="13"/>
        <v>0</v>
      </c>
      <c r="P52" s="11"/>
    </row>
    <row r="53" spans="2:16" x14ac:dyDescent="0.2">
      <c r="B53" t="s">
        <v>36</v>
      </c>
      <c r="D53" s="10">
        <f>D52</f>
        <v>0</v>
      </c>
      <c r="E53" s="10">
        <f t="shared" ref="E53:G55" si="14">E52</f>
        <v>31499.999999999996</v>
      </c>
      <c r="F53" s="10">
        <f t="shared" si="14"/>
        <v>0</v>
      </c>
      <c r="G53" s="10">
        <f t="shared" si="14"/>
        <v>0</v>
      </c>
      <c r="L53" s="11">
        <f t="shared" si="10"/>
        <v>0</v>
      </c>
      <c r="M53" s="11">
        <f t="shared" si="11"/>
        <v>0.7</v>
      </c>
      <c r="N53" s="11">
        <f t="shared" si="12"/>
        <v>0</v>
      </c>
      <c r="O53" s="11">
        <f t="shared" si="13"/>
        <v>0</v>
      </c>
    </row>
    <row r="54" spans="2:16" x14ac:dyDescent="0.2">
      <c r="D54" s="10">
        <f>D53</f>
        <v>0</v>
      </c>
      <c r="E54" s="10">
        <f t="shared" si="14"/>
        <v>31499.999999999996</v>
      </c>
      <c r="F54" s="10">
        <f t="shared" si="14"/>
        <v>0</v>
      </c>
      <c r="G54" s="10">
        <f t="shared" si="14"/>
        <v>0</v>
      </c>
      <c r="L54" s="11">
        <f t="shared" si="10"/>
        <v>0</v>
      </c>
      <c r="M54" s="11">
        <f t="shared" si="11"/>
        <v>0.7</v>
      </c>
      <c r="N54" s="11">
        <f t="shared" si="12"/>
        <v>0</v>
      </c>
      <c r="O54" s="11">
        <f t="shared" si="13"/>
        <v>0</v>
      </c>
    </row>
    <row r="55" spans="2:16" x14ac:dyDescent="0.2">
      <c r="D55" s="10">
        <f>D54</f>
        <v>0</v>
      </c>
      <c r="E55" s="10">
        <f t="shared" si="14"/>
        <v>31499.999999999996</v>
      </c>
      <c r="F55" s="10">
        <f t="shared" si="14"/>
        <v>0</v>
      </c>
      <c r="G55" s="10">
        <f t="shared" si="14"/>
        <v>0</v>
      </c>
      <c r="L55" s="11">
        <f t="shared" si="10"/>
        <v>0</v>
      </c>
      <c r="M55" s="11">
        <f t="shared" si="11"/>
        <v>0.7</v>
      </c>
      <c r="N55" s="11">
        <f t="shared" si="12"/>
        <v>0</v>
      </c>
      <c r="O55" s="11">
        <f t="shared" si="13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EA14B-A897-4B75-A44B-7B6D8F576C08}">
  <sheetPr codeName="Blad3">
    <pageSetUpPr fitToPage="1"/>
  </sheetPr>
  <dimension ref="A1:K108"/>
  <sheetViews>
    <sheetView showGridLines="0" showRowColHeaders="0" tabSelected="1" zoomScale="90" zoomScaleNormal="90" workbookViewId="0">
      <pane ySplit="7" topLeftCell="A8" activePane="bottomLeft" state="frozen"/>
      <selection pane="bottomLeft" activeCell="D5" sqref="D5"/>
    </sheetView>
  </sheetViews>
  <sheetFormatPr defaultRowHeight="12.75" x14ac:dyDescent="0.2"/>
  <cols>
    <col min="1" max="1" width="9.140625" style="12" customWidth="1"/>
    <col min="2" max="2" width="9.140625" style="12"/>
    <col min="3" max="3" width="2.85546875" style="12" customWidth="1"/>
    <col min="4" max="4" width="25.7109375" style="12" customWidth="1"/>
    <col min="5" max="6" width="2.85546875" style="12" customWidth="1"/>
    <col min="7" max="7" width="25.7109375" style="12" customWidth="1"/>
    <col min="8" max="9" width="2.85546875" style="12" customWidth="1"/>
    <col min="10" max="10" width="25.7109375" style="12" customWidth="1"/>
    <col min="11" max="11" width="10.5703125" style="12" customWidth="1"/>
    <col min="12" max="16384" width="9.140625" style="12"/>
  </cols>
  <sheetData>
    <row r="1" spans="1:11" ht="70.5" customHeight="1" x14ac:dyDescent="0.2"/>
    <row r="4" spans="1:11" ht="45" customHeight="1" x14ac:dyDescent="0.2"/>
    <row r="5" spans="1:11" ht="42.75" x14ac:dyDescent="0.25">
      <c r="B5" s="17" t="s">
        <v>39</v>
      </c>
      <c r="D5" s="19">
        <v>45000</v>
      </c>
      <c r="G5" s="18" t="str">
        <f>IF(D5&gt;0,"Je premie "&amp;CHAR(10)&amp;"voor deze"&amp;CHAR(10)&amp;"verzekering","")</f>
        <v>Je premie 
voor deze
verzekering</v>
      </c>
      <c r="I5" s="26" t="str">
        <f>TEXT(0.15%*D5/12,"€ 0,00")&amp;" bruto per maand. "&amp;CHAR(10)&amp;TEXT(0.15%*D5,"(€ 0,00")&amp;" bruto per jaar)"</f>
        <v>€ 5,63 bruto per maand. 
(€ 67,50 bruto per jaar)</v>
      </c>
      <c r="J5" s="27"/>
    </row>
    <row r="6" spans="1:11" x14ac:dyDescent="0.2">
      <c r="B6" s="13"/>
    </row>
    <row r="7" spans="1:11" ht="6.75" customHeight="1" x14ac:dyDescent="0.2">
      <c r="A7" s="14"/>
      <c r="B7" s="15"/>
      <c r="C7" s="14"/>
      <c r="D7" s="14"/>
      <c r="E7" s="14"/>
      <c r="F7" s="14"/>
      <c r="G7" s="14"/>
      <c r="H7" s="14"/>
      <c r="I7" s="14"/>
      <c r="J7" s="14"/>
      <c r="K7" s="14"/>
    </row>
    <row r="8" spans="1:11" x14ac:dyDescent="0.2">
      <c r="B8" s="13"/>
    </row>
    <row r="9" spans="1:11" x14ac:dyDescent="0.2">
      <c r="B9" s="13"/>
    </row>
    <row r="10" spans="1:11" ht="28.5" customHeight="1" x14ac:dyDescent="0.25">
      <c r="B10" s="28" t="s">
        <v>46</v>
      </c>
      <c r="C10" s="28"/>
      <c r="D10" s="28"/>
      <c r="E10" s="28"/>
      <c r="F10" s="28"/>
      <c r="G10" s="28"/>
      <c r="H10" s="28"/>
      <c r="I10" s="28"/>
      <c r="J10" s="28"/>
    </row>
    <row r="11" spans="1:11" ht="59.25" customHeight="1" x14ac:dyDescent="0.2">
      <c r="B11" s="30" t="s">
        <v>44</v>
      </c>
      <c r="C11" s="30"/>
      <c r="D11" s="30"/>
      <c r="E11" s="30"/>
      <c r="F11" s="30"/>
      <c r="G11" s="30"/>
      <c r="H11" s="30"/>
      <c r="I11" s="30"/>
      <c r="J11" s="30"/>
    </row>
    <row r="12" spans="1:11" ht="5.25" customHeight="1" x14ac:dyDescent="0.2">
      <c r="B12" s="13"/>
    </row>
    <row r="13" spans="1:11" ht="17.25" x14ac:dyDescent="0.3">
      <c r="B13" s="13"/>
      <c r="D13" s="20" t="s">
        <v>40</v>
      </c>
    </row>
    <row r="14" spans="1:11" ht="14.25" customHeight="1" x14ac:dyDescent="0.2">
      <c r="D14" s="29" t="s">
        <v>47</v>
      </c>
      <c r="E14" s="29"/>
      <c r="F14" s="29"/>
      <c r="G14" s="29"/>
      <c r="H14" s="29"/>
      <c r="I14" s="29"/>
      <c r="J14" s="29"/>
    </row>
    <row r="15" spans="1:11" ht="14.25" customHeight="1" x14ac:dyDescent="0.2">
      <c r="D15" s="29"/>
      <c r="E15" s="29"/>
      <c r="F15" s="29"/>
      <c r="G15" s="29"/>
      <c r="H15" s="29"/>
      <c r="I15" s="29"/>
      <c r="J15" s="29"/>
    </row>
    <row r="16" spans="1:11" ht="14.25" customHeight="1" x14ac:dyDescent="0.2">
      <c r="D16" s="25" t="str">
        <f>IF(D5=0,"","De verzekering via Loyalis vult je inkomen aan tot "&amp;TEXT(SUM(Grafiekblad!L13:O13),"##%")&amp;" van je oude loon. Zonder deze verzekering kom je uit op "&amp;TEXT(SUM(Grafiekblad!L13:N13),"##%")&amp;" van je oude loon")</f>
        <v>De verzekering via Loyalis vult je inkomen aan tot 70% van je oude loon. Zonder deze verzekering kom je uit op 35% van je oude loon</v>
      </c>
      <c r="E16" s="25"/>
      <c r="F16" s="25"/>
      <c r="G16" s="25"/>
      <c r="H16" s="25"/>
      <c r="I16" s="25"/>
      <c r="J16" s="25"/>
    </row>
    <row r="17" spans="4:10" ht="14.25" customHeight="1" x14ac:dyDescent="0.2">
      <c r="D17" s="25"/>
      <c r="E17" s="25"/>
      <c r="F17" s="25"/>
      <c r="G17" s="25"/>
      <c r="H17" s="25"/>
      <c r="I17" s="25"/>
      <c r="J17" s="25"/>
    </row>
    <row r="40" spans="2:10" ht="14.25" x14ac:dyDescent="0.25">
      <c r="C40" s="14"/>
      <c r="D40" s="21" t="s">
        <v>32</v>
      </c>
      <c r="E40" s="21"/>
      <c r="F40" s="22"/>
      <c r="G40" s="21" t="s">
        <v>25</v>
      </c>
      <c r="H40" s="21"/>
      <c r="I40" s="23"/>
      <c r="J40" s="21" t="s">
        <v>38</v>
      </c>
    </row>
    <row r="41" spans="2:10" ht="14.25" x14ac:dyDescent="0.25">
      <c r="D41" s="21"/>
      <c r="E41" s="21"/>
      <c r="F41" s="21"/>
      <c r="G41" s="21"/>
      <c r="H41" s="21"/>
      <c r="I41" s="21"/>
      <c r="J41" s="21"/>
    </row>
    <row r="42" spans="2:10" ht="14.25" x14ac:dyDescent="0.25">
      <c r="C42" s="16"/>
      <c r="D42" s="21" t="s">
        <v>12</v>
      </c>
      <c r="E42" s="21"/>
      <c r="F42" s="24"/>
      <c r="G42" s="21" t="s">
        <v>33</v>
      </c>
      <c r="H42" s="21"/>
      <c r="I42" s="21"/>
      <c r="J42" s="21"/>
    </row>
    <row r="45" spans="2:10" ht="17.25" x14ac:dyDescent="0.3">
      <c r="B45" s="13"/>
      <c r="D45" s="20" t="s">
        <v>41</v>
      </c>
    </row>
    <row r="46" spans="2:10" ht="14.25" customHeight="1" x14ac:dyDescent="0.2">
      <c r="D46" s="29" t="s">
        <v>48</v>
      </c>
      <c r="E46" s="29"/>
      <c r="F46" s="29"/>
      <c r="G46" s="29"/>
      <c r="H46" s="29"/>
      <c r="I46" s="29"/>
      <c r="J46" s="29"/>
    </row>
    <row r="47" spans="2:10" ht="14.25" customHeight="1" x14ac:dyDescent="0.2">
      <c r="D47" s="29"/>
      <c r="E47" s="29"/>
      <c r="F47" s="29"/>
      <c r="G47" s="29"/>
      <c r="H47" s="29"/>
      <c r="I47" s="29"/>
      <c r="J47" s="29"/>
    </row>
    <row r="48" spans="2:10" ht="14.25" customHeight="1" x14ac:dyDescent="0.2">
      <c r="D48" s="29"/>
      <c r="E48" s="29"/>
      <c r="F48" s="29"/>
      <c r="G48" s="29"/>
      <c r="H48" s="29"/>
      <c r="I48" s="29"/>
      <c r="J48" s="29"/>
    </row>
    <row r="49" spans="4:10" ht="14.25" customHeight="1" x14ac:dyDescent="0.2">
      <c r="D49" s="25" t="str">
        <f>IF(D5=0,"","De verzekering via Loyalis vult je inkomen dan aan tot "&amp;TEXT(SUM(Grafiekblad!L34:O34),"##%")&amp;" van je oude loon. Zonder deze verzekering kom je uit op "&amp;TEXT(SUM(Grafiekblad!L34:N34),"##%")&amp;" van je oude loon")</f>
        <v>De verzekering via Loyalis vult je inkomen dan aan tot 85% van je oude loon. Zonder deze verzekering kom je uit op 60% van je oude loon</v>
      </c>
      <c r="E49" s="25"/>
      <c r="F49" s="25"/>
      <c r="G49" s="25"/>
      <c r="H49" s="25"/>
      <c r="I49" s="25"/>
      <c r="J49" s="25"/>
    </row>
    <row r="50" spans="4:10" ht="14.25" customHeight="1" x14ac:dyDescent="0.2">
      <c r="D50" s="25"/>
      <c r="E50" s="25"/>
      <c r="F50" s="25"/>
      <c r="G50" s="25"/>
      <c r="H50" s="25"/>
      <c r="I50" s="25"/>
      <c r="J50" s="25"/>
    </row>
    <row r="73" spans="2:10" ht="14.25" x14ac:dyDescent="0.25">
      <c r="C73" s="14"/>
      <c r="D73" s="21" t="s">
        <v>32</v>
      </c>
      <c r="E73" s="21"/>
      <c r="F73" s="22"/>
      <c r="G73" s="21" t="s">
        <v>25</v>
      </c>
      <c r="H73" s="21"/>
      <c r="I73" s="23"/>
      <c r="J73" s="21" t="s">
        <v>38</v>
      </c>
    </row>
    <row r="74" spans="2:10" ht="14.25" x14ac:dyDescent="0.25">
      <c r="D74" s="21"/>
      <c r="E74" s="21"/>
      <c r="F74" s="21"/>
      <c r="G74" s="21"/>
      <c r="H74" s="21"/>
      <c r="I74" s="21"/>
      <c r="J74" s="21"/>
    </row>
    <row r="75" spans="2:10" ht="14.25" x14ac:dyDescent="0.25">
      <c r="C75" s="16"/>
      <c r="D75" s="21" t="s">
        <v>12</v>
      </c>
      <c r="E75" s="21"/>
      <c r="F75" s="24"/>
      <c r="G75" s="21" t="s">
        <v>33</v>
      </c>
      <c r="H75" s="21"/>
      <c r="I75" s="21"/>
      <c r="J75" s="21"/>
    </row>
    <row r="79" spans="2:10" ht="17.25" x14ac:dyDescent="0.3">
      <c r="B79" s="13"/>
      <c r="D79" s="20" t="s">
        <v>42</v>
      </c>
    </row>
    <row r="80" spans="2:10" ht="14.25" customHeight="1" x14ac:dyDescent="0.25">
      <c r="D80" s="29" t="s">
        <v>45</v>
      </c>
      <c r="E80" s="29"/>
      <c r="F80" s="29"/>
      <c r="G80" s="29"/>
      <c r="H80" s="29"/>
      <c r="I80" s="29"/>
      <c r="J80" s="29"/>
    </row>
    <row r="81" spans="4:10" ht="14.25" customHeight="1" x14ac:dyDescent="0.2">
      <c r="D81" s="25" t="str">
        <f>IF(D5=0,"","De verzekering via Loyalis hoeft in deze situatie niet uit te keren omdat je met de uitkering vanuit de overheid "&amp;IF(Grafiekblad!N55&gt;0,"en de aanvulling vanuit het pensioenfonds ","")&amp;"al tot een inkomen komt van "&amp;TEXT(SUM(Grafiekblad!L55:N55),"##%")&amp;" van je oude loon.")</f>
        <v>De verzekering via Loyalis hoeft in deze situatie niet uit te keren omdat je met de uitkering vanuit de overheid al tot een inkomen komt van 70% van je oude loon.</v>
      </c>
      <c r="E81" s="25"/>
      <c r="F81" s="25"/>
      <c r="G81" s="25"/>
      <c r="H81" s="25"/>
      <c r="I81" s="25"/>
      <c r="J81" s="25"/>
    </row>
    <row r="82" spans="4:10" ht="14.25" customHeight="1" x14ac:dyDescent="0.2">
      <c r="D82" s="25"/>
      <c r="E82" s="25"/>
      <c r="F82" s="25"/>
      <c r="G82" s="25"/>
      <c r="H82" s="25"/>
      <c r="I82" s="25"/>
      <c r="J82" s="25"/>
    </row>
    <row r="83" spans="4:10" ht="14.25" customHeight="1" x14ac:dyDescent="0.2">
      <c r="D83" s="25"/>
      <c r="E83" s="25"/>
      <c r="F83" s="25"/>
      <c r="G83" s="25"/>
      <c r="H83" s="25"/>
      <c r="I83" s="25"/>
      <c r="J83" s="25"/>
    </row>
    <row r="106" spans="3:10" ht="14.25" x14ac:dyDescent="0.25">
      <c r="C106" s="14"/>
      <c r="D106" s="21" t="s">
        <v>32</v>
      </c>
      <c r="E106" s="21"/>
      <c r="F106" s="22"/>
      <c r="G106" s="21" t="s">
        <v>25</v>
      </c>
      <c r="H106" s="21"/>
      <c r="I106" s="23"/>
      <c r="J106" s="21" t="s">
        <v>38</v>
      </c>
    </row>
    <row r="107" spans="3:10" ht="14.25" x14ac:dyDescent="0.25">
      <c r="D107" s="21"/>
      <c r="E107" s="21"/>
      <c r="F107" s="21"/>
      <c r="G107" s="21"/>
      <c r="H107" s="21"/>
      <c r="I107" s="21"/>
      <c r="J107" s="21"/>
    </row>
    <row r="108" spans="3:10" ht="14.25" x14ac:dyDescent="0.25">
      <c r="C108" s="16"/>
      <c r="D108" s="21" t="s">
        <v>12</v>
      </c>
      <c r="E108" s="21"/>
      <c r="F108" s="24"/>
      <c r="G108" s="21" t="s">
        <v>33</v>
      </c>
      <c r="H108" s="21"/>
      <c r="I108" s="21"/>
      <c r="J108" s="21"/>
    </row>
  </sheetData>
  <sheetProtection algorithmName="SHA-512" hashValue="aVbXkI3COllkvaSw5QGRDpu3Zm7nApocTnX9dZ6nTBB5Xq67v9ZnIXuCL36xLPPqg3ioSgPnNdlJjcTz6nGYtw==" saltValue="IUA8ZBeb1VyjS6OtcMaNbA==" spinCount="100000" sheet="1" selectLockedCells="1"/>
  <mergeCells count="9">
    <mergeCell ref="D81:J83"/>
    <mergeCell ref="I5:J5"/>
    <mergeCell ref="B10:J10"/>
    <mergeCell ref="D16:J17"/>
    <mergeCell ref="D49:J50"/>
    <mergeCell ref="D80:J80"/>
    <mergeCell ref="B11:J11"/>
    <mergeCell ref="D14:J15"/>
    <mergeCell ref="D46:J48"/>
  </mergeCells>
  <pageMargins left="0.25" right="0.25" top="0.75" bottom="0.75" header="0.3" footer="0.3"/>
  <pageSetup paperSize="9" scale="83" fitToHeight="0" orientation="portrait" r:id="rId1"/>
  <headerFooter>
    <oddFooter>&amp;C&amp;G</oddFooter>
  </headerFooter>
  <rowBreaks count="1" manualBreakCount="1">
    <brk id="42" max="10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Indicatie inkomen bij ziekte</vt:lpstr>
      <vt:lpstr>'Indicatie inkomen bij ziekte'!Afdrukbereik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Bos</dc:creator>
  <cp:lastModifiedBy>Mark Bos</cp:lastModifiedBy>
  <cp:lastPrinted>2023-12-15T08:11:56Z</cp:lastPrinted>
  <dcterms:created xsi:type="dcterms:W3CDTF">2023-12-14T07:14:59Z</dcterms:created>
  <dcterms:modified xsi:type="dcterms:W3CDTF">2026-03-23T14:37:03Z</dcterms:modified>
</cp:coreProperties>
</file>